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8790" activeTab="0"/>
  </bookViews>
  <sheets>
    <sheet name="Report" sheetId="1" r:id="rId1"/>
    <sheet name="1st Qtr" sheetId="2" r:id="rId2"/>
    <sheet name="2nd Qtr" sheetId="3" r:id="rId3"/>
    <sheet name="3rd Qtr" sheetId="4" r:id="rId4"/>
    <sheet name="4th Qtr" sheetId="5" r:id="rId5"/>
  </sheets>
  <definedNames>
    <definedName name="_xlnm.Print_Area" localSheetId="0">'Report'!$A:$L</definedName>
  </definedNames>
  <calcPr fullCalcOnLoad="1"/>
</workbook>
</file>

<file path=xl/sharedStrings.xml><?xml version="1.0" encoding="utf-8"?>
<sst xmlns="http://schemas.openxmlformats.org/spreadsheetml/2006/main" count="430" uniqueCount="142">
  <si>
    <t>DIT Equity Fund</t>
  </si>
  <si>
    <t>DIT Income Fund</t>
  </si>
  <si>
    <t>Total</t>
  </si>
  <si>
    <t>Market</t>
  </si>
  <si>
    <t>Value</t>
  </si>
  <si>
    <t>% of</t>
  </si>
  <si>
    <t>Additions</t>
  </si>
  <si>
    <t>Deductions</t>
  </si>
  <si>
    <t>Redeemed</t>
  </si>
  <si>
    <t>Adjusted</t>
  </si>
  <si>
    <t>Income</t>
  </si>
  <si>
    <t>Gains/</t>
  </si>
  <si>
    <t>Losses</t>
  </si>
  <si>
    <t>Purchased/</t>
  </si>
  <si>
    <t>Outreach Fund</t>
  </si>
  <si>
    <t>General Endowment Fund</t>
  </si>
  <si>
    <t>Investment Account</t>
  </si>
  <si>
    <t>Name of Fund</t>
  </si>
  <si>
    <t>3-Year</t>
  </si>
  <si>
    <t>Average</t>
  </si>
  <si>
    <t>Drawdown</t>
  </si>
  <si>
    <t>Quarterly</t>
  </si>
  <si>
    <t># of Units</t>
  </si>
  <si>
    <t>Unit Value</t>
  </si>
  <si>
    <t>Beginning of Quarter</t>
  </si>
  <si>
    <t>Adjusted Total</t>
  </si>
  <si>
    <t>End of Quarter Unit Value</t>
  </si>
  <si>
    <t>End of Quarter Total</t>
  </si>
  <si>
    <t>Unrealized</t>
  </si>
  <si>
    <t>Unrealized Gains/(Losses)</t>
  </si>
  <si>
    <t>Income Reinvested</t>
  </si>
  <si>
    <t>Total return 1st quarter</t>
  </si>
  <si>
    <t>Total return 2nd quarter</t>
  </si>
  <si>
    <t>Total return 3rd quarter</t>
  </si>
  <si>
    <t>Total return 4th quarter</t>
  </si>
  <si>
    <t>Total return Y-T-D</t>
  </si>
  <si>
    <t>=((1st qtr+1)*(2nd qtr +1)*(3rd qtr +1)*(4th qtr +1)-1)</t>
  </si>
  <si>
    <t>Total Dollars</t>
  </si>
  <si>
    <t>=((.01083+1)*(.02220+1) etc. -1)</t>
  </si>
  <si>
    <t>Scholarship Endowment</t>
  </si>
  <si>
    <t>Interfund</t>
  </si>
  <si>
    <t>Transfers</t>
  </si>
  <si>
    <t>In Section 1 track the results of your investments quarter by quarter in dollars.</t>
  </si>
  <si>
    <t>The spreadsheet will calculate any unrealized gains or losses.</t>
  </si>
  <si>
    <t>The spreadsheet will allocate income, gains/losses and final market value by percentage.</t>
  </si>
  <si>
    <t>2. TRACKING TOTAL RETURN BY UNIT VALUE</t>
  </si>
  <si>
    <t>Use Section 2 to track the total return of your investments.</t>
  </si>
  <si>
    <t>In Section 3 track the results of your investments quarter by quarter by restricted/designated fund.</t>
  </si>
  <si>
    <t>3. SUMMARY OF ACTIVITY IN FUNDS</t>
  </si>
  <si>
    <t>Save this spreadsheet to your hard drive, and edit as you like. Sections 1, 2 &amp; 3 are linked; keep them on one sheet in your workbook.</t>
  </si>
  <si>
    <t>Add rows, etc. as needed. Copy formulas to new rows.</t>
  </si>
  <si>
    <t>Use Section 4 annually to calculate the 5% drawdown from your funds.</t>
  </si>
  <si>
    <t>1. SUMMARY OF INVESTMENTS IN DOLLARS - FIRST QUARTER</t>
  </si>
  <si>
    <t>Make sure opening balances in Column C match the closing balances from the previous quarter.</t>
  </si>
  <si>
    <t>At the end of the quarter, type in the closing values in Column U and the income earned in the quarter in Column Q.</t>
  </si>
  <si>
    <t>Jan. 1, 2006</t>
  </si>
  <si>
    <t>Mar. 31, 2006</t>
  </si>
  <si>
    <t>=(((Inc. reinv./Adj. total units)+End unit value)/Beginning unit value)-1; that is: (((867.09/13966.201)+10.1600)/10.0000)-1</t>
  </si>
  <si>
    <t>1. SUMMARY OF INVESTMENTS IN DOLLARS - THIRD QUARTER</t>
  </si>
  <si>
    <t>Jul. 1, 2006</t>
  </si>
  <si>
    <t>Sep. 30, 2006</t>
  </si>
  <si>
    <t>Apr. 1, 2006</t>
  </si>
  <si>
    <t>Jun. 30, 2006</t>
  </si>
  <si>
    <t>Equity Fund</t>
  </si>
  <si>
    <t>Income Fund</t>
  </si>
  <si>
    <t>Opening balances are set up to copy from the closing balances of the previous quarter.</t>
  </si>
  <si>
    <t>Oct. 1, 2006</t>
  </si>
  <si>
    <t>Dec. 31, 2006</t>
  </si>
  <si>
    <t>2. TRACKING TOTAL RETURN BY UNIT VALUE - THIRD QUARTER</t>
  </si>
  <si>
    <t>This section assumes you began your pool 1/1/06, and assigns an arbitrary unit value of $10.</t>
  </si>
  <si>
    <t>The other sheets are set up to calculate the quarter's return and copy it to this sheet.</t>
  </si>
  <si>
    <t>Add rows, etc. as needed. Make sure rows copy from previous quarter.</t>
  </si>
  <si>
    <t>Enter additions, deductions and transfers between investments in the proper columns. Make these transactions in the first month of the quarter.</t>
  </si>
  <si>
    <t>Opening balances copy from the closing balances of the previous quarter.</t>
  </si>
  <si>
    <t>Opening balances are set to copy from the closing balances from the previous quarter.</t>
  </si>
  <si>
    <t>Enter additions, deductions and transfers between funds in the proper columns. Make these transactions in the first month of the quarter.</t>
  </si>
  <si>
    <t>Be sure that additions, deductions and transfers match the equivalent columns in Section 1.</t>
  </si>
  <si>
    <t>4. FIGURING THE DRAWDOWN</t>
  </si>
  <si>
    <t>The spreadsheet will calculate the drawdown for the new year.</t>
  </si>
  <si>
    <t>2006</t>
  </si>
  <si>
    <t>Sep. 30, 2003</t>
  </si>
  <si>
    <t>Sep. 30, 2004</t>
  </si>
  <si>
    <t>Sep. 30, 2005</t>
  </si>
  <si>
    <t>Sample Investment Pooling Reports - 2nd quarter</t>
  </si>
  <si>
    <t>Sample Investment Pooling Reports - 1st quarter with YTD returns</t>
  </si>
  <si>
    <t>The spreadsheet is set up to take the figures from Section 1.</t>
  </si>
  <si>
    <t>This section is set up to calculate the quarter's return and copy it to the first quarter sheet to include in ytd return</t>
  </si>
  <si>
    <t>Make sure totals row ties with totals row in Section 1.</t>
  </si>
  <si>
    <t>Sample Investment Pooling Reports - 3rd quarter</t>
  </si>
  <si>
    <t>Make sure balances match those at 12/31 of the previous year</t>
  </si>
  <si>
    <t>This assumes that you will use the 9/30 balance for your average so you can budget for the next year during the fourth quarter.</t>
  </si>
  <si>
    <t>Enter the 9/30 market value of each fund for the previous three years from your records.</t>
  </si>
  <si>
    <t>The formulas in Sections 1, 2 &amp; 3 on each sheet are linked. The sheets in this workbook are also linked.</t>
  </si>
  <si>
    <t>Make all your additions, withdrawals and transfers between investments in the first month of the quarter. The worksheet treats them as if they happened on the first day of the quarter.</t>
  </si>
  <si>
    <t>At the end of the quarter, enter the additions, deductions and transfers in Columns G, I &amp; K.</t>
  </si>
  <si>
    <t>The spreadsheet will calculate any unrealized gains or losses and the changes in percentagees in your asset allocation..</t>
  </si>
  <si>
    <t xml:space="preserve">This section is linked to the figures you enter in Section 1 and calculates the total return of your portfolio. </t>
  </si>
  <si>
    <t>Make sure each quarter that the beginning of quarter # of Units and Unit Value and Total Dollars are the same as the end of the previous quarter.</t>
  </si>
  <si>
    <t>The formulas used to calculate the return are shown below so you can reproduce them if needed.</t>
  </si>
  <si>
    <t>This section is useful if you have various donor-restricted or Board-designated funds you have pooled together. Here's how you track the balances in various funds in your pool.</t>
  </si>
  <si>
    <t>If you don’t' have nanmed funds in your pool, you don't need this section.</t>
  </si>
  <si>
    <t>Enter additions, deductions and transfers between funds in the proper columns. These column totals should match the equivalent columns in Section 1.</t>
  </si>
  <si>
    <t>The spreadsheet will allocate income, gains/losses and fthe percentage of the total represented by each fund.</t>
  </si>
  <si>
    <t>This spreadsheet calculates a 5% drawdown. You may want a 4% or 4.5% drawdown. Change the number in the box to the right.</t>
  </si>
  <si>
    <t>Sample Investment Pooling Reports - 4th quarter</t>
  </si>
  <si>
    <t>Money Market acct</t>
  </si>
  <si>
    <t xml:space="preserve">Save this spreadsheet to your hard drive, and edit as you like. </t>
  </si>
  <si>
    <t>Church of St. Swithin's-down-the-Block, Unoware, NY</t>
  </si>
  <si>
    <t>Quarterly Total Return Results</t>
  </si>
  <si>
    <t>Quarter Ending</t>
  </si>
  <si>
    <t xml:space="preserve">Year to </t>
  </si>
  <si>
    <t>March</t>
  </si>
  <si>
    <t>June</t>
  </si>
  <si>
    <t>September</t>
  </si>
  <si>
    <t>December</t>
  </si>
  <si>
    <t>Date</t>
  </si>
  <si>
    <t>1Q</t>
  </si>
  <si>
    <t>2Q</t>
  </si>
  <si>
    <t>3Q</t>
  </si>
  <si>
    <t>4Q</t>
  </si>
  <si>
    <t>Standard &amp; Poor's 500 Index (Equities)</t>
  </si>
  <si>
    <t>Lehman Aggregate Index (Bonds)</t>
  </si>
  <si>
    <t>60% S&amp;P 500 Index/40% Bond Index</t>
  </si>
  <si>
    <t>St. Swithin's Investment Pool</t>
  </si>
  <si>
    <t>Use the worksheets that follow to calculate your portfolio's return quarter by quarter.</t>
  </si>
  <si>
    <t>Report on the investments to your Vestry or governing board every quarter--no more frequently, no less frequently.</t>
  </si>
  <si>
    <t>When you make your quarterly report, give the Vestry/governing board the following two things:</t>
  </si>
  <si>
    <t>1. Section 1 from the quarterly worksheets, showing your investments in dollars.</t>
  </si>
  <si>
    <t>2. This report that compares the performance of your portfolio to benchmarks.</t>
  </si>
  <si>
    <t>January 1, 20xx-December 31, 20xx</t>
  </si>
  <si>
    <t>governing board needs to know quarterly:</t>
  </si>
  <si>
    <t>1. What does our asset allocation look like? That's what Section 1 on the quarterly worksheets tracks.</t>
  </si>
  <si>
    <t xml:space="preserve">3. How does that return and the returns of the components of the portfolio compare to our benchmarks? </t>
  </si>
  <si>
    <t>That's what this worksheet is for.</t>
  </si>
  <si>
    <t>You need benchmarks that are appropriate to the kinds of investments in your portfolio.</t>
  </si>
  <si>
    <t>The S&amp;P 500 is a standard large-cap domestic benchmark. The Lehman Aggregate is a standard fixed-income benchmark.</t>
  </si>
  <si>
    <t>If you're invested in small- or medium-cap or international funds, you'll need other benchmarks as well.</t>
  </si>
  <si>
    <t>This worksheet has the S&amp;P &amp; Lehman returns for 2005. The pool returns are linked from the quarterly worksheets.</t>
  </si>
  <si>
    <t>Arbitrary figures were entered for the first quarter to show how the formulas work.</t>
  </si>
  <si>
    <r>
      <t xml:space="preserve">Assuming you have your investments set up as I recommend in </t>
    </r>
    <r>
      <rPr>
        <i/>
        <sz val="10"/>
        <rFont val="Times New Roman"/>
        <family val="1"/>
      </rPr>
      <t>Remember the Future,</t>
    </r>
    <r>
      <rPr>
        <sz val="10"/>
        <rFont val="Times New Roman"/>
        <family val="1"/>
      </rPr>
      <t xml:space="preserve"> there are three things your</t>
    </r>
  </si>
  <si>
    <t>2. What was the total return of our portfolio? That's what Section 2 of the quarterly worksheets will help you calculate.</t>
  </si>
  <si>
    <t>Model Investment Reports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</si>
</sst>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0_);\(&quot;$&quot;#,##0.0000\)"/>
    <numFmt numFmtId="166" formatCode="#,##0.000_);\(#,##0.000\)"/>
    <numFmt numFmtId="167" formatCode="0.0%"/>
    <numFmt numFmtId="168" formatCode="0.0%_);\(0.0%\)"/>
    <numFmt numFmtId="169" formatCode="0.0000%_);\(0.0000%\)"/>
    <numFmt numFmtId="170" formatCode="0.00%_);\(0.00%\)"/>
    <numFmt numFmtId="171" formatCode="0.000%_);\(0.000%\)"/>
    <numFmt numFmtId="172" formatCode="0.000"/>
    <numFmt numFmtId="173" formatCode="0.0_);\(0.0\)"/>
    <numFmt numFmtId="174" formatCode="0.0"/>
  </numFmts>
  <fonts count="19">
    <font>
      <sz val="10"/>
      <name val="Times New Roman"/>
      <family val="0"/>
    </font>
    <font>
      <b/>
      <sz val="10"/>
      <name val="Times New Roman"/>
      <family val="1"/>
    </font>
    <font>
      <sz val="14"/>
      <name val="Times New Roman"/>
      <family val="1"/>
    </font>
    <font>
      <i/>
      <sz val="9"/>
      <name val="Times New Roman"/>
      <family val="1"/>
    </font>
    <font>
      <b/>
      <i/>
      <sz val="9"/>
      <name val="Times New Roman"/>
      <family val="1"/>
    </font>
    <font>
      <b/>
      <sz val="16"/>
      <name val="Times New Roman"/>
      <family val="1"/>
    </font>
    <font>
      <b/>
      <sz val="12"/>
      <name val="Times New Roman"/>
      <family val="1"/>
    </font>
    <font>
      <sz val="12"/>
      <name val="Times New Roman"/>
      <family val="1"/>
    </font>
    <font>
      <sz val="11"/>
      <name val="Times New Roman"/>
      <family val="1"/>
    </font>
    <font>
      <b/>
      <sz val="11"/>
      <name val="Times New Roman"/>
      <family val="1"/>
    </font>
    <font>
      <u val="single"/>
      <sz val="10"/>
      <color indexed="12"/>
      <name val="Times New Roman"/>
      <family val="0"/>
    </font>
    <font>
      <u val="single"/>
      <sz val="10"/>
      <color indexed="36"/>
      <name val="Times New Roman"/>
      <family val="0"/>
    </font>
    <font>
      <sz val="10"/>
      <name val="Geneva"/>
      <family val="0"/>
    </font>
    <font>
      <sz val="8"/>
      <name val="Geneva"/>
      <family val="0"/>
    </font>
    <font>
      <sz val="14"/>
      <name val="Geneva"/>
      <family val="0"/>
    </font>
    <font>
      <b/>
      <sz val="14"/>
      <name val="Times New Roman"/>
      <family val="1"/>
    </font>
    <font>
      <i/>
      <sz val="10"/>
      <name val="Times New Roman"/>
      <family val="1"/>
    </font>
    <font>
      <sz val="8"/>
      <name val="Times New Roman"/>
      <family val="1"/>
    </font>
    <font>
      <strike/>
      <sz val="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1" fillId="0" borderId="0" xfId="0" applyFont="1" applyAlignment="1">
      <alignment horizontal="right"/>
    </xf>
    <xf numFmtId="164" fontId="0" fillId="0" borderId="0" xfId="0" applyNumberFormat="1" applyAlignment="1">
      <alignment/>
    </xf>
    <xf numFmtId="164" fontId="1" fillId="0" borderId="0" xfId="0" applyNumberFormat="1" applyFont="1" applyAlignment="1">
      <alignment/>
    </xf>
    <xf numFmtId="39" fontId="0" fillId="0" borderId="0" xfId="0" applyNumberFormat="1" applyAlignment="1">
      <alignment/>
    </xf>
    <xf numFmtId="39" fontId="1" fillId="0" borderId="0" xfId="0" applyNumberFormat="1" applyFont="1" applyAlignment="1">
      <alignment/>
    </xf>
    <xf numFmtId="0" fontId="0" fillId="0" borderId="0" xfId="0" applyFont="1" applyAlignment="1">
      <alignment/>
    </xf>
    <xf numFmtId="39" fontId="0" fillId="0" borderId="1" xfId="0" applyNumberFormat="1" applyFont="1" applyBorder="1" applyAlignment="1">
      <alignment/>
    </xf>
    <xf numFmtId="39" fontId="0" fillId="0" borderId="0" xfId="0" applyNumberFormat="1" applyFont="1" applyAlignment="1">
      <alignment/>
    </xf>
    <xf numFmtId="39" fontId="0" fillId="0" borderId="1" xfId="0" applyNumberForma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right"/>
    </xf>
    <xf numFmtId="37" fontId="0" fillId="0" borderId="0" xfId="0" applyNumberFormat="1" applyAlignment="1">
      <alignment/>
    </xf>
    <xf numFmtId="37" fontId="1" fillId="0" borderId="0" xfId="0" applyNumberFormat="1" applyFont="1" applyAlignment="1">
      <alignment/>
    </xf>
    <xf numFmtId="37" fontId="1" fillId="0" borderId="2" xfId="0" applyNumberFormat="1" applyFont="1" applyBorder="1" applyAlignment="1">
      <alignment/>
    </xf>
    <xf numFmtId="39" fontId="1" fillId="0" borderId="2" xfId="0" applyNumberFormat="1" applyFont="1" applyBorder="1" applyAlignment="1">
      <alignment/>
    </xf>
    <xf numFmtId="165" fontId="0" fillId="0" borderId="0" xfId="0" applyNumberFormat="1" applyAlignment="1">
      <alignment/>
    </xf>
    <xf numFmtId="0" fontId="0" fillId="0" borderId="0" xfId="0" applyAlignment="1">
      <alignment horizontal="right"/>
    </xf>
    <xf numFmtId="0" fontId="0" fillId="0" borderId="0" xfId="0" applyAlignment="1">
      <alignment horizontal="left"/>
    </xf>
    <xf numFmtId="39" fontId="0" fillId="0" borderId="0" xfId="0" applyNumberFormat="1" applyAlignment="1" quotePrefix="1">
      <alignment/>
    </xf>
    <xf numFmtId="164" fontId="1" fillId="0" borderId="3" xfId="0" applyNumberFormat="1" applyFont="1" applyBorder="1" applyAlignment="1">
      <alignment/>
    </xf>
    <xf numFmtId="164" fontId="1" fillId="0" borderId="0" xfId="0" applyNumberFormat="1" applyFont="1" applyAlignment="1" quotePrefix="1">
      <alignment/>
    </xf>
    <xf numFmtId="0" fontId="2"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39" fontId="3" fillId="0" borderId="1" xfId="0" applyNumberFormat="1" applyFont="1" applyBorder="1" applyAlignment="1">
      <alignment horizontal="center"/>
    </xf>
    <xf numFmtId="164" fontId="3" fillId="0" borderId="1" xfId="0" applyNumberFormat="1" applyFont="1" applyBorder="1" applyAlignment="1">
      <alignment horizontal="center"/>
    </xf>
    <xf numFmtId="39" fontId="3" fillId="0" borderId="0" xfId="0" applyNumberFormat="1" applyFont="1" applyAlignment="1">
      <alignment horizontal="center"/>
    </xf>
    <xf numFmtId="164" fontId="3" fillId="0" borderId="0" xfId="0" applyNumberFormat="1" applyFont="1" applyAlignment="1">
      <alignment horizontal="center"/>
    </xf>
    <xf numFmtId="39" fontId="4" fillId="0" borderId="0" xfId="0" applyNumberFormat="1" applyFont="1" applyAlignment="1" quotePrefix="1">
      <alignment horizontal="center"/>
    </xf>
    <xf numFmtId="39" fontId="4" fillId="0" borderId="0" xfId="0" applyNumberFormat="1" applyFont="1" applyAlignment="1">
      <alignment horizontal="center"/>
    </xf>
    <xf numFmtId="39" fontId="3" fillId="0" borderId="0" xfId="0" applyNumberFormat="1" applyFont="1" applyAlignment="1" quotePrefix="1">
      <alignment horizontal="center"/>
    </xf>
    <xf numFmtId="39" fontId="3" fillId="0" borderId="1" xfId="0" applyNumberFormat="1" applyFont="1" applyBorder="1" applyAlignment="1" quotePrefix="1">
      <alignment horizontal="center"/>
    </xf>
    <xf numFmtId="39" fontId="4" fillId="0" borderId="1" xfId="0" applyNumberFormat="1" applyFont="1" applyBorder="1" applyAlignment="1">
      <alignment horizontal="center"/>
    </xf>
    <xf numFmtId="0" fontId="3" fillId="0" borderId="1" xfId="0" applyFont="1" applyBorder="1" applyAlignment="1">
      <alignment horizontal="center"/>
    </xf>
    <xf numFmtId="10" fontId="0" fillId="0" borderId="0" xfId="0" applyNumberFormat="1" applyAlignment="1">
      <alignment/>
    </xf>
    <xf numFmtId="10" fontId="1" fillId="0" borderId="0" xfId="0" applyNumberFormat="1" applyFont="1" applyAlignment="1">
      <alignment/>
    </xf>
    <xf numFmtId="10" fontId="3" fillId="0" borderId="0" xfId="0" applyNumberFormat="1" applyFont="1" applyAlignment="1">
      <alignment horizontal="center"/>
    </xf>
    <xf numFmtId="10" fontId="3" fillId="0" borderId="1" xfId="0" applyNumberFormat="1" applyFont="1" applyBorder="1" applyAlignment="1">
      <alignment horizontal="center"/>
    </xf>
    <xf numFmtId="0" fontId="6" fillId="0" borderId="0" xfId="0" applyFont="1" applyAlignment="1">
      <alignment/>
    </xf>
    <xf numFmtId="0" fontId="6" fillId="0" borderId="0" xfId="0" applyFont="1" applyBorder="1" applyAlignment="1">
      <alignment/>
    </xf>
    <xf numFmtId="39" fontId="7" fillId="0" borderId="0" xfId="0" applyNumberFormat="1" applyFont="1" applyAlignment="1">
      <alignment/>
    </xf>
    <xf numFmtId="0" fontId="7" fillId="0" borderId="0" xfId="0" applyFont="1" applyAlignment="1">
      <alignment/>
    </xf>
    <xf numFmtId="164" fontId="7" fillId="0" borderId="0" xfId="0" applyNumberFormat="1" applyFont="1" applyAlignment="1">
      <alignment/>
    </xf>
    <xf numFmtId="10" fontId="7" fillId="0" borderId="0" xfId="0" applyNumberFormat="1" applyFont="1" applyAlignment="1">
      <alignment/>
    </xf>
    <xf numFmtId="0" fontId="7" fillId="0" borderId="0" xfId="0" applyFont="1" applyBorder="1" applyAlignment="1">
      <alignment/>
    </xf>
    <xf numFmtId="164" fontId="0" fillId="0" borderId="0" xfId="0" applyNumberFormat="1" applyAlignment="1" quotePrefix="1">
      <alignment/>
    </xf>
    <xf numFmtId="166" fontId="0" fillId="0" borderId="0" xfId="0" applyNumberFormat="1" applyAlignment="1">
      <alignment/>
    </xf>
    <xf numFmtId="39" fontId="0" fillId="0" borderId="0" xfId="0" applyNumberFormat="1" applyFont="1" applyBorder="1" applyAlignment="1">
      <alignment/>
    </xf>
    <xf numFmtId="39" fontId="0" fillId="0" borderId="0" xfId="0" applyNumberFormat="1" applyBorder="1" applyAlignment="1">
      <alignment/>
    </xf>
    <xf numFmtId="10" fontId="0" fillId="0" borderId="1" xfId="0" applyNumberFormat="1" applyBorder="1" applyAlignment="1">
      <alignment/>
    </xf>
    <xf numFmtId="0" fontId="7" fillId="0" borderId="0" xfId="0" applyFont="1" applyAlignment="1">
      <alignment horizontal="left"/>
    </xf>
    <xf numFmtId="0" fontId="7" fillId="0" borderId="0" xfId="0" applyFont="1" applyBorder="1" applyAlignment="1">
      <alignment horizontal="left"/>
    </xf>
    <xf numFmtId="39" fontId="7" fillId="0" borderId="0" xfId="0" applyNumberFormat="1" applyFont="1" applyAlignment="1">
      <alignment horizontal="left"/>
    </xf>
    <xf numFmtId="164" fontId="7" fillId="0" borderId="0" xfId="0" applyNumberFormat="1" applyFont="1" applyAlignment="1">
      <alignment horizontal="left"/>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xf>
    <xf numFmtId="0" fontId="8" fillId="0" borderId="0" xfId="0" applyFont="1" applyBorder="1" applyAlignment="1">
      <alignment/>
    </xf>
    <xf numFmtId="39" fontId="8" fillId="0" borderId="0" xfId="0" applyNumberFormat="1" applyFont="1" applyAlignment="1">
      <alignment/>
    </xf>
    <xf numFmtId="0" fontId="8" fillId="0" borderId="0" xfId="0" applyFont="1" applyAlignment="1">
      <alignment/>
    </xf>
    <xf numFmtId="10" fontId="8" fillId="0" borderId="0" xfId="0" applyNumberFormat="1" applyFont="1" applyAlignment="1">
      <alignment/>
    </xf>
    <xf numFmtId="164" fontId="8" fillId="0" borderId="0" xfId="0" applyNumberFormat="1" applyFont="1" applyAlignment="1">
      <alignment/>
    </xf>
    <xf numFmtId="0" fontId="9" fillId="0" borderId="0" xfId="0" applyFont="1" applyBorder="1" applyAlignment="1">
      <alignment/>
    </xf>
    <xf numFmtId="39" fontId="9" fillId="0" borderId="0" xfId="0" applyNumberFormat="1" applyFont="1" applyAlignment="1">
      <alignment/>
    </xf>
    <xf numFmtId="164" fontId="9" fillId="0" borderId="0" xfId="0" applyNumberFormat="1" applyFont="1" applyAlignment="1">
      <alignment/>
    </xf>
    <xf numFmtId="0" fontId="8" fillId="0" borderId="0" xfId="0" applyFont="1" applyBorder="1" applyAlignment="1">
      <alignment horizontal="left"/>
    </xf>
    <xf numFmtId="39" fontId="8" fillId="0" borderId="0" xfId="0" applyNumberFormat="1" applyFont="1" applyAlignment="1">
      <alignment horizontal="left"/>
    </xf>
    <xf numFmtId="10" fontId="8" fillId="0" borderId="0" xfId="0" applyNumberFormat="1" applyFont="1" applyAlignment="1">
      <alignment horizontal="left"/>
    </xf>
    <xf numFmtId="0" fontId="3" fillId="0" borderId="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Alignment="1">
      <alignment horizontal="center"/>
    </xf>
    <xf numFmtId="164" fontId="0" fillId="0" borderId="0" xfId="0" applyNumberFormat="1" applyBorder="1" applyAlignment="1">
      <alignment/>
    </xf>
    <xf numFmtId="164" fontId="1" fillId="0" borderId="0" xfId="0" applyNumberFormat="1" applyFont="1" applyBorder="1" applyAlignment="1">
      <alignment/>
    </xf>
    <xf numFmtId="164" fontId="0" fillId="0" borderId="0" xfId="0" applyNumberFormat="1" applyFont="1" applyAlignment="1">
      <alignment/>
    </xf>
    <xf numFmtId="10" fontId="7" fillId="0" borderId="4" xfId="0" applyNumberFormat="1" applyFont="1" applyBorder="1" applyAlignment="1">
      <alignment/>
    </xf>
    <xf numFmtId="0" fontId="12" fillId="0" borderId="0" xfId="21">
      <alignment/>
      <protection/>
    </xf>
    <xf numFmtId="2" fontId="12" fillId="0" borderId="0" xfId="21" applyNumberFormat="1">
      <alignment/>
      <protection/>
    </xf>
    <xf numFmtId="167" fontId="12" fillId="0" borderId="0" xfId="22" applyNumberFormat="1" applyAlignment="1">
      <alignment/>
    </xf>
    <xf numFmtId="167" fontId="12" fillId="0" borderId="0" xfId="22" applyNumberFormat="1" applyFont="1" applyAlignment="1">
      <alignment/>
    </xf>
    <xf numFmtId="10" fontId="12" fillId="0" borderId="0" xfId="21" applyNumberFormat="1">
      <alignment/>
      <protection/>
    </xf>
    <xf numFmtId="0" fontId="14" fillId="0" borderId="0" xfId="21" applyFont="1">
      <alignment/>
      <protection/>
    </xf>
    <xf numFmtId="167" fontId="14" fillId="0" borderId="0" xfId="22" applyNumberFormat="1" applyFont="1" applyAlignment="1">
      <alignment/>
    </xf>
    <xf numFmtId="0" fontId="2" fillId="0" borderId="0" xfId="21" applyFont="1">
      <alignment/>
      <protection/>
    </xf>
    <xf numFmtId="0" fontId="0" fillId="0" borderId="0" xfId="21" applyFont="1">
      <alignment/>
      <protection/>
    </xf>
    <xf numFmtId="0" fontId="0" fillId="0" borderId="0" xfId="21" applyFont="1" applyAlignment="1">
      <alignment horizontal="centerContinuous"/>
      <protection/>
    </xf>
    <xf numFmtId="168" fontId="0" fillId="0" borderId="0" xfId="22" applyNumberFormat="1" applyFont="1" applyAlignment="1">
      <alignment horizontal="centerContinuous"/>
    </xf>
    <xf numFmtId="2" fontId="0" fillId="0" borderId="0" xfId="21" applyNumberFormat="1" applyFont="1">
      <alignment/>
      <protection/>
    </xf>
    <xf numFmtId="168" fontId="0" fillId="0" borderId="0" xfId="22" applyNumberFormat="1" applyFont="1" applyAlignment="1">
      <alignment/>
    </xf>
    <xf numFmtId="168" fontId="17" fillId="0" borderId="1" xfId="22" applyNumberFormat="1" applyFont="1" applyBorder="1" applyAlignment="1">
      <alignment horizontal="centerContinuous"/>
    </xf>
    <xf numFmtId="0" fontId="17" fillId="0" borderId="1" xfId="21" applyFont="1" applyBorder="1" applyAlignment="1">
      <alignment horizontal="centerContinuous"/>
      <protection/>
    </xf>
    <xf numFmtId="168" fontId="17" fillId="0" borderId="0" xfId="22" applyNumberFormat="1" applyFont="1" applyAlignment="1">
      <alignment horizontal="center"/>
    </xf>
    <xf numFmtId="168" fontId="17" fillId="0" borderId="1" xfId="22" applyNumberFormat="1" applyFont="1" applyBorder="1" applyAlignment="1">
      <alignment horizontal="center"/>
    </xf>
    <xf numFmtId="0" fontId="17" fillId="0" borderId="0" xfId="21" applyFont="1" applyAlignment="1">
      <alignment horizontal="center"/>
      <protection/>
    </xf>
    <xf numFmtId="168" fontId="17" fillId="0" borderId="1" xfId="22" applyNumberFormat="1" applyFont="1" applyBorder="1" applyAlignment="1">
      <alignment horizontal="center" wrapText="1"/>
    </xf>
    <xf numFmtId="168" fontId="17" fillId="0" borderId="5" xfId="22" applyNumberFormat="1" applyFont="1" applyBorder="1" applyAlignment="1">
      <alignment horizontal="center" wrapText="1"/>
    </xf>
    <xf numFmtId="0" fontId="0" fillId="0" borderId="5" xfId="21" applyFont="1" applyBorder="1">
      <alignment/>
      <protection/>
    </xf>
    <xf numFmtId="0" fontId="18" fillId="0" borderId="5" xfId="21" applyFont="1" applyBorder="1">
      <alignment/>
      <protection/>
    </xf>
    <xf numFmtId="168" fontId="0" fillId="0" borderId="0" xfId="22" applyNumberFormat="1" applyFont="1" applyBorder="1" applyAlignment="1">
      <alignment/>
    </xf>
    <xf numFmtId="168" fontId="18" fillId="0" borderId="0" xfId="22" applyNumberFormat="1" applyFont="1" applyAlignment="1">
      <alignment/>
    </xf>
    <xf numFmtId="0" fontId="1" fillId="0" borderId="6" xfId="21" applyFont="1" applyBorder="1">
      <alignment/>
      <protection/>
    </xf>
    <xf numFmtId="0" fontId="0" fillId="0" borderId="3" xfId="21" applyFont="1" applyBorder="1">
      <alignment/>
      <protection/>
    </xf>
    <xf numFmtId="168" fontId="1" fillId="0" borderId="3" xfId="22" applyNumberFormat="1" applyFont="1" applyBorder="1" applyAlignment="1">
      <alignment/>
    </xf>
    <xf numFmtId="0" fontId="1" fillId="0" borderId="3" xfId="21" applyFont="1" applyBorder="1">
      <alignment/>
      <protection/>
    </xf>
    <xf numFmtId="168" fontId="1" fillId="0" borderId="7" xfId="22" applyNumberFormat="1" applyFont="1" applyBorder="1" applyAlignment="1">
      <alignment/>
    </xf>
    <xf numFmtId="0" fontId="1" fillId="0" borderId="0" xfId="21" applyFont="1">
      <alignment/>
      <protection/>
    </xf>
    <xf numFmtId="0" fontId="0" fillId="0" borderId="0" xfId="21" applyFont="1" applyBorder="1">
      <alignment/>
      <protection/>
    </xf>
    <xf numFmtId="168" fontId="18" fillId="0" borderId="0" xfId="22" applyNumberFormat="1" applyFont="1" applyBorder="1" applyAlignment="1">
      <alignment/>
    </xf>
    <xf numFmtId="0" fontId="18" fillId="0" borderId="0" xfId="21" applyFont="1" applyBorder="1">
      <alignment/>
      <protection/>
    </xf>
    <xf numFmtId="0" fontId="18" fillId="0" borderId="0" xfId="21" applyFont="1">
      <alignment/>
      <protection/>
    </xf>
    <xf numFmtId="0" fontId="15" fillId="0" borderId="0" xfId="21" applyFont="1" applyAlignment="1">
      <alignment horizontal="center"/>
      <protection/>
    </xf>
    <xf numFmtId="0" fontId="5"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tr &amp; ytd perf mode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63"/>
  <sheetViews>
    <sheetView tabSelected="1" workbookViewId="0" topLeftCell="A1">
      <selection activeCell="A1" sqref="A1:L1"/>
    </sheetView>
  </sheetViews>
  <sheetFormatPr defaultColWidth="9.33203125" defaultRowHeight="12.75" outlineLevelCol="1"/>
  <cols>
    <col min="1" max="1" width="6.16015625" style="87" customWidth="1"/>
    <col min="2" max="2" width="34.5" style="87" customWidth="1"/>
    <col min="3" max="3" width="3.5" style="87" customWidth="1"/>
    <col min="4" max="4" width="8.83203125" style="87" customWidth="1"/>
    <col min="5" max="5" width="5.5" style="87" customWidth="1"/>
    <col min="6" max="6" width="8.83203125" style="87" bestFit="1" customWidth="1"/>
    <col min="7" max="7" width="5.5" style="87" customWidth="1"/>
    <col min="8" max="8" width="9.66015625" style="87" customWidth="1"/>
    <col min="9" max="9" width="5.5" style="87" customWidth="1"/>
    <col min="10" max="10" width="9.33203125" style="87" customWidth="1"/>
    <col min="11" max="11" width="5.5" style="87" customWidth="1"/>
    <col min="12" max="12" width="8.83203125" style="87" customWidth="1"/>
    <col min="13" max="13" width="1.66796875" style="87" hidden="1" customWidth="1" outlineLevel="1"/>
    <col min="14" max="17" width="5.16015625" style="87" hidden="1" customWidth="1" outlineLevel="1"/>
    <col min="18" max="18" width="13.33203125" style="87" customWidth="1" collapsed="1"/>
    <col min="19" max="19" width="13.33203125" style="81" customWidth="1"/>
    <col min="20" max="16384" width="13.33203125" style="79" customWidth="1"/>
  </cols>
  <sheetData>
    <row r="1" spans="1:19" s="84" customFormat="1" ht="18.75">
      <c r="A1" s="113" t="s">
        <v>141</v>
      </c>
      <c r="B1" s="113"/>
      <c r="C1" s="113"/>
      <c r="D1" s="113"/>
      <c r="E1" s="113"/>
      <c r="F1" s="113"/>
      <c r="G1" s="113"/>
      <c r="H1" s="113"/>
      <c r="I1" s="113"/>
      <c r="J1" s="113"/>
      <c r="K1" s="113"/>
      <c r="L1" s="113"/>
      <c r="M1" s="86"/>
      <c r="N1" s="86"/>
      <c r="O1" s="86"/>
      <c r="P1" s="86"/>
      <c r="Q1" s="86"/>
      <c r="R1" s="86"/>
      <c r="S1" s="85"/>
    </row>
    <row r="2" ht="12.75">
      <c r="A2" s="87" t="s">
        <v>124</v>
      </c>
    </row>
    <row r="3" ht="12.75">
      <c r="A3" s="87" t="s">
        <v>125</v>
      </c>
    </row>
    <row r="4" ht="12.75">
      <c r="A4" s="87" t="s">
        <v>126</v>
      </c>
    </row>
    <row r="5" ht="12.75">
      <c r="B5" s="87" t="s">
        <v>127</v>
      </c>
    </row>
    <row r="6" ht="12.75">
      <c r="B6" s="87" t="s">
        <v>128</v>
      </c>
    </row>
    <row r="8" ht="12.75">
      <c r="A8" s="87" t="s">
        <v>139</v>
      </c>
    </row>
    <row r="9" ht="12.75">
      <c r="A9" s="87" t="s">
        <v>130</v>
      </c>
    </row>
    <row r="10" ht="12.75">
      <c r="B10" s="87" t="s">
        <v>131</v>
      </c>
    </row>
    <row r="11" ht="12.75">
      <c r="B11" s="87" t="s">
        <v>140</v>
      </c>
    </row>
    <row r="12" ht="12.75">
      <c r="B12" s="87" t="s">
        <v>132</v>
      </c>
    </row>
    <row r="13" ht="12.75">
      <c r="C13" s="87" t="s">
        <v>133</v>
      </c>
    </row>
    <row r="15" ht="12.75">
      <c r="A15" s="87" t="s">
        <v>134</v>
      </c>
    </row>
    <row r="16" ht="12.75">
      <c r="A16" s="87" t="s">
        <v>135</v>
      </c>
    </row>
    <row r="17" ht="12.75">
      <c r="A17" s="87" t="s">
        <v>136</v>
      </c>
    </row>
    <row r="19" ht="12.75">
      <c r="A19" s="87" t="s">
        <v>137</v>
      </c>
    </row>
    <row r="20" ht="12.75">
      <c r="B20" s="87" t="s">
        <v>138</v>
      </c>
    </row>
    <row r="22" spans="1:17" ht="12.75">
      <c r="A22" s="88" t="s">
        <v>107</v>
      </c>
      <c r="B22" s="88"/>
      <c r="C22" s="88"/>
      <c r="D22" s="89"/>
      <c r="E22" s="89"/>
      <c r="F22" s="89"/>
      <c r="G22" s="89"/>
      <c r="H22" s="89"/>
      <c r="I22" s="88"/>
      <c r="J22" s="89"/>
      <c r="K22" s="88"/>
      <c r="L22" s="89"/>
      <c r="N22" s="90"/>
      <c r="O22" s="90"/>
      <c r="P22" s="90"/>
      <c r="Q22" s="90"/>
    </row>
    <row r="23" spans="1:17" ht="12.75">
      <c r="A23" s="88" t="s">
        <v>108</v>
      </c>
      <c r="B23" s="88"/>
      <c r="C23" s="88"/>
      <c r="D23" s="89"/>
      <c r="E23" s="89"/>
      <c r="F23" s="89"/>
      <c r="G23" s="89"/>
      <c r="H23" s="89"/>
      <c r="I23" s="88"/>
      <c r="J23" s="89"/>
      <c r="K23" s="88"/>
      <c r="L23" s="89"/>
      <c r="N23" s="90"/>
      <c r="O23" s="90"/>
      <c r="P23" s="90"/>
      <c r="Q23" s="90"/>
    </row>
    <row r="24" spans="1:17" ht="12.75">
      <c r="A24" s="88" t="s">
        <v>129</v>
      </c>
      <c r="B24" s="88"/>
      <c r="C24" s="88"/>
      <c r="D24" s="89"/>
      <c r="E24" s="89"/>
      <c r="F24" s="89"/>
      <c r="G24" s="89"/>
      <c r="H24" s="89"/>
      <c r="I24" s="88"/>
      <c r="J24" s="89"/>
      <c r="K24" s="88"/>
      <c r="L24" s="89"/>
      <c r="N24" s="90"/>
      <c r="O24" s="90"/>
      <c r="P24" s="90"/>
      <c r="Q24" s="90"/>
    </row>
    <row r="25" spans="1:17" ht="12.75">
      <c r="A25" s="88"/>
      <c r="B25" s="88"/>
      <c r="C25" s="88"/>
      <c r="D25" s="89"/>
      <c r="E25" s="89"/>
      <c r="F25" s="89"/>
      <c r="G25" s="89"/>
      <c r="H25" s="89"/>
      <c r="I25" s="88"/>
      <c r="J25" s="89"/>
      <c r="K25" s="88"/>
      <c r="L25" s="89"/>
      <c r="N25" s="90"/>
      <c r="O25" s="90"/>
      <c r="P25" s="90"/>
      <c r="Q25" s="90"/>
    </row>
    <row r="26" spans="2:17" ht="12.75">
      <c r="B26" s="88"/>
      <c r="C26" s="88"/>
      <c r="D26" s="91"/>
      <c r="E26" s="91"/>
      <c r="F26" s="91"/>
      <c r="G26" s="91"/>
      <c r="H26" s="91"/>
      <c r="I26" s="88"/>
      <c r="J26" s="91"/>
      <c r="L26" s="91"/>
      <c r="N26" s="90"/>
      <c r="O26" s="90"/>
      <c r="P26" s="90"/>
      <c r="Q26" s="90"/>
    </row>
    <row r="27" spans="2:19" ht="12.75">
      <c r="B27" s="88"/>
      <c r="C27" s="88"/>
      <c r="D27" s="92" t="s">
        <v>109</v>
      </c>
      <c r="E27" s="92"/>
      <c r="F27" s="92"/>
      <c r="G27" s="92"/>
      <c r="H27" s="92"/>
      <c r="I27" s="93"/>
      <c r="J27" s="92"/>
      <c r="L27" s="94" t="s">
        <v>110</v>
      </c>
      <c r="N27" s="90"/>
      <c r="O27" s="90"/>
      <c r="P27" s="90"/>
      <c r="Q27" s="90"/>
      <c r="S27" s="82"/>
    </row>
    <row r="28" spans="2:20" ht="12.75">
      <c r="B28" s="88"/>
      <c r="C28" s="88"/>
      <c r="D28" s="95" t="s">
        <v>111</v>
      </c>
      <c r="E28" s="94"/>
      <c r="F28" s="95" t="s">
        <v>112</v>
      </c>
      <c r="G28" s="94"/>
      <c r="H28" s="95" t="s">
        <v>113</v>
      </c>
      <c r="I28" s="96"/>
      <c r="J28" s="97" t="s">
        <v>114</v>
      </c>
      <c r="K28" s="98"/>
      <c r="L28" s="97" t="s">
        <v>115</v>
      </c>
      <c r="N28" s="90" t="s">
        <v>116</v>
      </c>
      <c r="O28" s="90" t="s">
        <v>117</v>
      </c>
      <c r="P28" s="90" t="s">
        <v>118</v>
      </c>
      <c r="Q28" s="90" t="s">
        <v>119</v>
      </c>
      <c r="S28" s="82"/>
      <c r="T28" s="80"/>
    </row>
    <row r="29" spans="4:17" ht="12.75">
      <c r="D29" s="91"/>
      <c r="E29" s="91"/>
      <c r="F29" s="91"/>
      <c r="G29" s="91"/>
      <c r="H29" s="91"/>
      <c r="J29" s="91"/>
      <c r="K29" s="99"/>
      <c r="L29" s="91"/>
      <c r="N29" s="90"/>
      <c r="O29" s="90"/>
      <c r="P29" s="90"/>
      <c r="Q29" s="90"/>
    </row>
    <row r="30" spans="1:20" ht="12.75">
      <c r="A30" s="87" t="s">
        <v>120</v>
      </c>
      <c r="D30" s="91">
        <v>-0.022</v>
      </c>
      <c r="E30" s="91"/>
      <c r="F30" s="91">
        <v>0.014</v>
      </c>
      <c r="G30" s="91"/>
      <c r="H30" s="91">
        <v>0.036</v>
      </c>
      <c r="J30" s="91">
        <v>0.021</v>
      </c>
      <c r="K30" s="100"/>
      <c r="L30" s="101">
        <f>N30*O30*P30*Q30-1</f>
        <v>0.04896816315200003</v>
      </c>
      <c r="N30" s="90">
        <f>1+D30</f>
        <v>0.978</v>
      </c>
      <c r="O30" s="90">
        <f>1+F30</f>
        <v>1.014</v>
      </c>
      <c r="P30" s="90">
        <f>1+H30</f>
        <v>1.036</v>
      </c>
      <c r="Q30" s="90">
        <f>1+J30</f>
        <v>1.021</v>
      </c>
      <c r="T30" s="83"/>
    </row>
    <row r="31" spans="1:20" ht="12.75">
      <c r="A31" s="87" t="s">
        <v>121</v>
      </c>
      <c r="D31" s="91">
        <v>-0.005</v>
      </c>
      <c r="E31" s="91"/>
      <c r="F31" s="91">
        <v>0.03</v>
      </c>
      <c r="G31" s="91"/>
      <c r="H31" s="91">
        <v>-0.007</v>
      </c>
      <c r="J31" s="91">
        <v>0.006</v>
      </c>
      <c r="K31" s="99"/>
      <c r="L31" s="101">
        <f>N31*O31*P31*Q31-1</f>
        <v>0.023782106299999883</v>
      </c>
      <c r="N31" s="90">
        <f>1+D31</f>
        <v>0.995</v>
      </c>
      <c r="O31" s="90">
        <f>1+F31</f>
        <v>1.03</v>
      </c>
      <c r="P31" s="90">
        <f>1+H31</f>
        <v>0.993</v>
      </c>
      <c r="Q31" s="90">
        <f>1+J31</f>
        <v>1.006</v>
      </c>
      <c r="T31" s="83"/>
    </row>
    <row r="32" spans="4:17" ht="12.75">
      <c r="D32" s="91"/>
      <c r="E32" s="91"/>
      <c r="F32" s="91"/>
      <c r="G32" s="91"/>
      <c r="H32" s="91"/>
      <c r="J32" s="91"/>
      <c r="K32" s="100"/>
      <c r="L32" s="101"/>
      <c r="N32" s="90"/>
      <c r="O32" s="90"/>
      <c r="P32" s="90"/>
      <c r="Q32" s="90"/>
    </row>
    <row r="33" spans="1:17" ht="12.75">
      <c r="A33" s="87" t="s">
        <v>122</v>
      </c>
      <c r="D33" s="91">
        <f>(0.6*D30)+(0.4*D31)</f>
        <v>-0.015199999999999998</v>
      </c>
      <c r="E33" s="91"/>
      <c r="F33" s="91">
        <f>(0.6*F30)+(0.4*F31)</f>
        <v>0.0204</v>
      </c>
      <c r="G33" s="91"/>
      <c r="H33" s="91">
        <f>(0.6*H30)+(0.4*H31)</f>
        <v>0.018799999999999997</v>
      </c>
      <c r="J33" s="91">
        <f>(0.6*J30)+(0.4*J31)</f>
        <v>0.015</v>
      </c>
      <c r="K33" s="100"/>
      <c r="L33" s="101">
        <f>N33*O33*P33*Q33-1</f>
        <v>0.03913857825343969</v>
      </c>
      <c r="N33" s="90">
        <f>1+D33</f>
        <v>0.9848</v>
      </c>
      <c r="O33" s="90">
        <f>1+F33</f>
        <v>1.0204</v>
      </c>
      <c r="P33" s="90">
        <f>1+H33</f>
        <v>1.0188</v>
      </c>
      <c r="Q33" s="90">
        <f>1+J33</f>
        <v>1.015</v>
      </c>
    </row>
    <row r="34" spans="4:17" ht="12.75">
      <c r="D34" s="91"/>
      <c r="E34" s="91"/>
      <c r="F34" s="91"/>
      <c r="G34" s="91"/>
      <c r="H34" s="91"/>
      <c r="J34" s="102"/>
      <c r="K34" s="100"/>
      <c r="L34" s="101"/>
      <c r="N34" s="90"/>
      <c r="O34" s="90"/>
      <c r="P34" s="90"/>
      <c r="Q34" s="90"/>
    </row>
    <row r="35" spans="1:17" ht="12.75">
      <c r="A35" s="103" t="s">
        <v>123</v>
      </c>
      <c r="B35" s="104"/>
      <c r="C35" s="104"/>
      <c r="D35" s="105">
        <f>'1st Qtr'!M41</f>
        <v>0.022203604258595355</v>
      </c>
      <c r="E35" s="105"/>
      <c r="F35" s="105">
        <f>'1st Qtr'!M42</f>
        <v>0</v>
      </c>
      <c r="G35" s="105"/>
      <c r="H35" s="105">
        <f>'1st Qtr'!M43</f>
        <v>0</v>
      </c>
      <c r="I35" s="106"/>
      <c r="J35" s="105">
        <f>'1st Qtr'!M44</f>
        <v>0</v>
      </c>
      <c r="K35" s="103"/>
      <c r="L35" s="107">
        <f>N35*O35*P35*Q35-1</f>
        <v>0.022203604258595355</v>
      </c>
      <c r="M35" s="108"/>
      <c r="N35" s="90">
        <f>1+D35</f>
        <v>1.0222036042585954</v>
      </c>
      <c r="O35" s="90">
        <f>1+F35</f>
        <v>1</v>
      </c>
      <c r="P35" s="90">
        <f>1+H35</f>
        <v>1</v>
      </c>
      <c r="Q35" s="90">
        <f>1+J35</f>
        <v>1</v>
      </c>
    </row>
    <row r="36" spans="4:17" ht="12.75">
      <c r="D36" s="91"/>
      <c r="E36" s="91"/>
      <c r="F36" s="91"/>
      <c r="G36" s="91"/>
      <c r="H36" s="91"/>
      <c r="J36" s="102"/>
      <c r="K36" s="100"/>
      <c r="L36" s="101"/>
      <c r="N36" s="90"/>
      <c r="O36" s="90"/>
      <c r="P36" s="90"/>
      <c r="Q36" s="90"/>
    </row>
    <row r="37" spans="1:17" ht="12.75">
      <c r="A37" s="87" t="s">
        <v>63</v>
      </c>
      <c r="D37" s="91"/>
      <c r="E37" s="91"/>
      <c r="F37" s="91"/>
      <c r="G37" s="91"/>
      <c r="H37" s="91"/>
      <c r="I37" s="91"/>
      <c r="J37" s="91"/>
      <c r="K37" s="100"/>
      <c r="L37" s="101">
        <f>N37*O37*P37*Q37-1</f>
        <v>0</v>
      </c>
      <c r="N37" s="90">
        <f>1+D37</f>
        <v>1</v>
      </c>
      <c r="O37" s="90">
        <f>1+F37</f>
        <v>1</v>
      </c>
      <c r="P37" s="90">
        <f>1+H37</f>
        <v>1</v>
      </c>
      <c r="Q37" s="90">
        <f>1+J37</f>
        <v>1</v>
      </c>
    </row>
    <row r="38" spans="1:17" ht="12.75">
      <c r="A38" s="87" t="s">
        <v>64</v>
      </c>
      <c r="D38" s="91"/>
      <c r="E38" s="91"/>
      <c r="F38" s="91"/>
      <c r="G38" s="91"/>
      <c r="H38" s="91"/>
      <c r="I38" s="91"/>
      <c r="J38" s="91"/>
      <c r="K38" s="100"/>
      <c r="L38" s="101">
        <f>N38*O38*P38*Q38-1</f>
        <v>0</v>
      </c>
      <c r="N38" s="90">
        <f>1+D38</f>
        <v>1</v>
      </c>
      <c r="O38" s="90">
        <f>1+F38</f>
        <v>1</v>
      </c>
      <c r="P38" s="90">
        <f>1+H38</f>
        <v>1</v>
      </c>
      <c r="Q38" s="90">
        <f>1+J38</f>
        <v>1</v>
      </c>
    </row>
    <row r="39" spans="4:17" ht="12.75">
      <c r="D39" s="91"/>
      <c r="E39" s="91"/>
      <c r="F39" s="91"/>
      <c r="G39" s="91"/>
      <c r="H39" s="91"/>
      <c r="I39" s="91"/>
      <c r="J39" s="91"/>
      <c r="K39" s="99"/>
      <c r="L39" s="101"/>
      <c r="N39" s="90"/>
      <c r="O39" s="90"/>
      <c r="P39" s="90"/>
      <c r="Q39" s="90"/>
    </row>
    <row r="40" spans="4:17" ht="12.75">
      <c r="D40" s="91"/>
      <c r="E40" s="91"/>
      <c r="F40" s="91"/>
      <c r="G40" s="91"/>
      <c r="H40" s="91"/>
      <c r="J40" s="101"/>
      <c r="K40" s="109"/>
      <c r="L40" s="101"/>
      <c r="N40" s="90"/>
      <c r="O40" s="90"/>
      <c r="P40" s="90"/>
      <c r="Q40" s="90"/>
    </row>
    <row r="41" spans="4:17" ht="12.75">
      <c r="D41" s="91"/>
      <c r="E41" s="91"/>
      <c r="F41" s="91"/>
      <c r="G41" s="91"/>
      <c r="H41" s="91"/>
      <c r="J41" s="101"/>
      <c r="K41" s="109"/>
      <c r="L41" s="101"/>
      <c r="N41" s="90"/>
      <c r="O41" s="90"/>
      <c r="P41" s="90"/>
      <c r="Q41" s="90"/>
    </row>
    <row r="42" spans="4:17" ht="12.75">
      <c r="D42" s="91"/>
      <c r="E42" s="91"/>
      <c r="F42" s="91"/>
      <c r="G42" s="91"/>
      <c r="H42" s="91"/>
      <c r="J42" s="101"/>
      <c r="K42" s="109"/>
      <c r="L42" s="101"/>
      <c r="N42" s="90"/>
      <c r="O42" s="90"/>
      <c r="P42" s="90"/>
      <c r="Q42" s="90"/>
    </row>
    <row r="43" spans="4:17" ht="12.75">
      <c r="D43" s="91"/>
      <c r="E43" s="91"/>
      <c r="F43" s="91"/>
      <c r="G43" s="91"/>
      <c r="H43" s="91"/>
      <c r="J43" s="110"/>
      <c r="K43" s="111"/>
      <c r="L43" s="101"/>
      <c r="N43" s="90"/>
      <c r="O43" s="90"/>
      <c r="P43" s="90"/>
      <c r="Q43" s="90"/>
    </row>
    <row r="44" spans="4:17" ht="12.75">
      <c r="D44" s="91"/>
      <c r="E44" s="91"/>
      <c r="F44" s="91"/>
      <c r="G44" s="91"/>
      <c r="H44" s="91"/>
      <c r="J44" s="101"/>
      <c r="K44" s="109"/>
      <c r="L44" s="101"/>
      <c r="N44" s="90"/>
      <c r="O44" s="90"/>
      <c r="P44" s="90"/>
      <c r="Q44" s="90"/>
    </row>
    <row r="45" spans="4:17" ht="12.75">
      <c r="D45" s="91"/>
      <c r="E45" s="91"/>
      <c r="F45" s="91"/>
      <c r="G45" s="91"/>
      <c r="H45" s="91"/>
      <c r="J45" s="110"/>
      <c r="K45" s="111"/>
      <c r="L45" s="101"/>
      <c r="N45" s="90"/>
      <c r="O45" s="90"/>
      <c r="P45" s="90"/>
      <c r="Q45" s="90"/>
    </row>
    <row r="46" spans="4:17" ht="12.75">
      <c r="D46" s="91"/>
      <c r="E46" s="91"/>
      <c r="F46" s="91"/>
      <c r="G46" s="91"/>
      <c r="H46" s="91"/>
      <c r="J46" s="101"/>
      <c r="K46" s="109"/>
      <c r="L46" s="101"/>
      <c r="N46" s="90"/>
      <c r="O46" s="90"/>
      <c r="P46" s="90"/>
      <c r="Q46" s="90"/>
    </row>
    <row r="47" spans="4:17" ht="12.75">
      <c r="D47" s="91"/>
      <c r="E47" s="91"/>
      <c r="F47" s="91"/>
      <c r="G47" s="91"/>
      <c r="H47" s="91"/>
      <c r="J47" s="101"/>
      <c r="K47" s="109"/>
      <c r="L47" s="101"/>
      <c r="N47" s="90"/>
      <c r="O47" s="90"/>
      <c r="P47" s="90"/>
      <c r="Q47" s="90"/>
    </row>
    <row r="48" spans="4:17" ht="12.75">
      <c r="D48" s="91"/>
      <c r="E48" s="91"/>
      <c r="F48" s="91"/>
      <c r="G48" s="91"/>
      <c r="H48" s="91"/>
      <c r="J48" s="101"/>
      <c r="K48" s="109"/>
      <c r="L48" s="101"/>
      <c r="N48" s="90"/>
      <c r="O48" s="90"/>
      <c r="P48" s="90"/>
      <c r="Q48" s="90"/>
    </row>
    <row r="49" spans="4:17" ht="12.75">
      <c r="D49" s="91"/>
      <c r="E49" s="91"/>
      <c r="F49" s="91"/>
      <c r="G49" s="91"/>
      <c r="H49" s="91"/>
      <c r="J49" s="101"/>
      <c r="K49" s="109"/>
      <c r="L49" s="101"/>
      <c r="N49" s="90"/>
      <c r="O49" s="90"/>
      <c r="P49" s="90"/>
      <c r="Q49" s="90"/>
    </row>
    <row r="50" spans="4:17" ht="12.75">
      <c r="D50" s="91"/>
      <c r="E50" s="91"/>
      <c r="F50" s="91"/>
      <c r="G50" s="91"/>
      <c r="H50" s="91"/>
      <c r="J50" s="101"/>
      <c r="K50" s="109"/>
      <c r="L50" s="101"/>
      <c r="N50" s="90"/>
      <c r="O50" s="90"/>
      <c r="P50" s="90"/>
      <c r="Q50" s="90"/>
    </row>
    <row r="51" spans="4:17" ht="12.75">
      <c r="D51" s="91"/>
      <c r="E51" s="91"/>
      <c r="F51" s="91"/>
      <c r="G51" s="91"/>
      <c r="H51" s="91"/>
      <c r="J51" s="110"/>
      <c r="K51" s="111"/>
      <c r="L51" s="101"/>
      <c r="N51" s="90"/>
      <c r="O51" s="90"/>
      <c r="P51" s="90"/>
      <c r="Q51" s="90"/>
    </row>
    <row r="52" spans="4:17" ht="12.75">
      <c r="D52" s="91"/>
      <c r="E52" s="91"/>
      <c r="F52" s="91"/>
      <c r="G52" s="91"/>
      <c r="H52" s="91"/>
      <c r="J52" s="110"/>
      <c r="K52" s="111"/>
      <c r="L52" s="101"/>
      <c r="N52" s="90"/>
      <c r="O52" s="90"/>
      <c r="P52" s="90"/>
      <c r="Q52" s="90"/>
    </row>
    <row r="53" spans="2:17" ht="12.75">
      <c r="B53" s="109"/>
      <c r="C53" s="109"/>
      <c r="D53" s="91"/>
      <c r="E53" s="91"/>
      <c r="F53" s="91"/>
      <c r="G53" s="91"/>
      <c r="H53" s="91"/>
      <c r="I53" s="109"/>
      <c r="J53" s="101"/>
      <c r="K53" s="109"/>
      <c r="L53" s="101"/>
      <c r="N53" s="90"/>
      <c r="O53" s="90"/>
      <c r="P53" s="90"/>
      <c r="Q53" s="90"/>
    </row>
    <row r="54" spans="2:17" ht="12.75">
      <c r="B54" s="109"/>
      <c r="C54" s="109"/>
      <c r="D54" s="91"/>
      <c r="E54" s="91"/>
      <c r="F54" s="91"/>
      <c r="G54" s="91"/>
      <c r="H54" s="91"/>
      <c r="I54" s="109"/>
      <c r="J54" s="101"/>
      <c r="K54" s="109"/>
      <c r="L54" s="101"/>
      <c r="N54" s="90"/>
      <c r="O54" s="90"/>
      <c r="P54" s="90"/>
      <c r="Q54" s="90"/>
    </row>
    <row r="55" spans="2:17" ht="12.75">
      <c r="B55" s="109"/>
      <c r="C55" s="109"/>
      <c r="D55" s="91"/>
      <c r="E55" s="91"/>
      <c r="F55" s="91"/>
      <c r="G55" s="91"/>
      <c r="H55" s="91"/>
      <c r="I55" s="109"/>
      <c r="J55" s="101"/>
      <c r="K55" s="109"/>
      <c r="L55" s="101"/>
      <c r="N55" s="90"/>
      <c r="O55" s="90"/>
      <c r="P55" s="90"/>
      <c r="Q55" s="90"/>
    </row>
    <row r="56" spans="2:17" ht="12.75">
      <c r="B56" s="109"/>
      <c r="C56" s="109"/>
      <c r="D56" s="91"/>
      <c r="E56" s="91"/>
      <c r="F56" s="91"/>
      <c r="G56" s="91"/>
      <c r="H56" s="91"/>
      <c r="I56" s="109"/>
      <c r="J56" s="101"/>
      <c r="K56" s="109"/>
      <c r="L56" s="91"/>
      <c r="N56" s="90"/>
      <c r="O56" s="90"/>
      <c r="P56" s="90"/>
      <c r="Q56" s="90"/>
    </row>
    <row r="57" spans="2:17" ht="12.75">
      <c r="B57" s="109"/>
      <c r="C57" s="109"/>
      <c r="D57" s="91"/>
      <c r="E57" s="91"/>
      <c r="F57" s="91"/>
      <c r="G57" s="91"/>
      <c r="H57" s="91"/>
      <c r="I57" s="109"/>
      <c r="J57" s="101"/>
      <c r="K57" s="109"/>
      <c r="L57" s="91"/>
      <c r="N57" s="90"/>
      <c r="O57" s="90"/>
      <c r="P57" s="90"/>
      <c r="Q57" s="90"/>
    </row>
    <row r="58" spans="2:17" ht="12.75">
      <c r="B58" s="109"/>
      <c r="C58" s="109"/>
      <c r="D58" s="91"/>
      <c r="E58" s="91"/>
      <c r="F58" s="91"/>
      <c r="G58" s="91"/>
      <c r="H58" s="91"/>
      <c r="I58" s="109"/>
      <c r="J58" s="101"/>
      <c r="K58" s="109"/>
      <c r="L58" s="91"/>
      <c r="N58" s="90"/>
      <c r="O58" s="90"/>
      <c r="P58" s="90"/>
      <c r="Q58" s="90"/>
    </row>
    <row r="59" spans="2:17" ht="12.75">
      <c r="B59" s="109"/>
      <c r="D59" s="91"/>
      <c r="E59" s="91"/>
      <c r="F59" s="91"/>
      <c r="G59" s="91"/>
      <c r="H59" s="91"/>
      <c r="J59" s="102"/>
      <c r="K59" s="112"/>
      <c r="L59" s="91"/>
      <c r="N59" s="90"/>
      <c r="O59" s="90"/>
      <c r="P59" s="90"/>
      <c r="Q59" s="90"/>
    </row>
    <row r="60" spans="4:17" ht="12.75">
      <c r="D60" s="91"/>
      <c r="E60" s="91"/>
      <c r="F60" s="91"/>
      <c r="G60" s="91"/>
      <c r="H60" s="91"/>
      <c r="L60" s="91"/>
      <c r="N60" s="90"/>
      <c r="O60" s="90"/>
      <c r="P60" s="90"/>
      <c r="Q60" s="90"/>
    </row>
    <row r="61" spans="4:17" ht="12.75">
      <c r="D61" s="91"/>
      <c r="E61" s="91"/>
      <c r="F61" s="91"/>
      <c r="G61" s="91"/>
      <c r="H61" s="91"/>
      <c r="J61" s="91"/>
      <c r="L61" s="91"/>
      <c r="N61" s="90"/>
      <c r="O61" s="90"/>
      <c r="P61" s="90"/>
      <c r="Q61" s="90"/>
    </row>
    <row r="62" spans="4:17" ht="12.75">
      <c r="D62" s="91"/>
      <c r="E62" s="91"/>
      <c r="F62" s="91"/>
      <c r="G62" s="91"/>
      <c r="H62" s="91"/>
      <c r="J62" s="91"/>
      <c r="L62" s="91"/>
      <c r="N62" s="90"/>
      <c r="O62" s="90"/>
      <c r="P62" s="90"/>
      <c r="Q62" s="90"/>
    </row>
    <row r="63" spans="4:17" ht="12.75">
      <c r="D63" s="91"/>
      <c r="E63" s="91"/>
      <c r="F63" s="91"/>
      <c r="G63" s="91"/>
      <c r="H63" s="91"/>
      <c r="J63" s="91"/>
      <c r="L63" s="91"/>
      <c r="N63" s="90"/>
      <c r="O63" s="90"/>
      <c r="P63" s="90"/>
      <c r="Q63" s="90"/>
    </row>
  </sheetData>
  <mergeCells count="1">
    <mergeCell ref="A1:L1"/>
  </mergeCells>
  <printOptions horizontalCentered="1"/>
  <pageMargins left="0.75" right="0.75" top="1" bottom="1" header="0.5" footer="0.5"/>
  <pageSetup fitToHeight="1" fitToWidth="1" orientation="portrait" scale="89" r:id="rId1"/>
  <headerFooter alignWithMargins="0">
    <oddFooter>&amp;LEpiscopal Diocese of New York</oddFooter>
  </headerFooter>
</worksheet>
</file>

<file path=xl/worksheets/sheet2.xml><?xml version="1.0" encoding="utf-8"?>
<worksheet xmlns="http://schemas.openxmlformats.org/spreadsheetml/2006/main" xmlns:r="http://schemas.openxmlformats.org/officeDocument/2006/relationships">
  <sheetPr codeName="Sheet3"/>
  <dimension ref="A1:W81"/>
  <sheetViews>
    <sheetView zoomScale="95" zoomScaleNormal="95" workbookViewId="0" topLeftCell="A14">
      <selection activeCell="A4" sqref="A4"/>
    </sheetView>
  </sheetViews>
  <sheetFormatPr defaultColWidth="9.33203125" defaultRowHeight="12.75"/>
  <cols>
    <col min="1" max="1" width="19.83203125" style="0" customWidth="1"/>
    <col min="2" max="2" width="1.0078125" style="11" customWidth="1"/>
    <col min="3" max="3" width="14.33203125" style="5" customWidth="1"/>
    <col min="4" max="4" width="1.0078125" style="0" customWidth="1"/>
    <col min="5" max="5" width="10.83203125" style="3" customWidth="1"/>
    <col min="6" max="6" width="1.0078125" style="0" customWidth="1"/>
    <col min="7" max="7" width="14" style="5" bestFit="1" customWidth="1"/>
    <col min="8" max="8" width="1.0078125" style="5" customWidth="1"/>
    <col min="9" max="9" width="13" style="5" bestFit="1" customWidth="1"/>
    <col min="10" max="10" width="1.0078125" style="5" customWidth="1"/>
    <col min="11" max="11" width="10.5" style="5" customWidth="1"/>
    <col min="12" max="12" width="1.0078125" style="5" customWidth="1"/>
    <col min="13" max="13" width="14.33203125" style="5" customWidth="1"/>
    <col min="14" max="14" width="1.0078125" style="0" customWidth="1"/>
    <col min="15" max="15" width="10.83203125" style="3" customWidth="1"/>
    <col min="16" max="16" width="1.0078125" style="0" customWidth="1"/>
    <col min="17" max="17" width="12.16015625" style="5" bestFit="1" customWidth="1"/>
    <col min="18" max="18" width="1.0078125" style="5" customWidth="1"/>
    <col min="19" max="19" width="11.5" style="5" customWidth="1"/>
    <col min="20" max="20" width="1.0078125" style="5" customWidth="1"/>
    <col min="21" max="21" width="14.33203125" style="5" customWidth="1"/>
    <col min="22" max="22" width="1.0078125" style="0" customWidth="1"/>
    <col min="23" max="23" width="10.83203125" style="3" customWidth="1"/>
  </cols>
  <sheetData>
    <row r="1" spans="1:23" s="25" customFormat="1" ht="20.25">
      <c r="A1" s="114" t="s">
        <v>84</v>
      </c>
      <c r="B1" s="114"/>
      <c r="C1" s="114"/>
      <c r="D1" s="114"/>
      <c r="E1" s="114"/>
      <c r="F1" s="114"/>
      <c r="G1" s="114"/>
      <c r="H1" s="114"/>
      <c r="I1" s="114"/>
      <c r="J1" s="114"/>
      <c r="K1" s="114"/>
      <c r="L1" s="114"/>
      <c r="M1" s="114"/>
      <c r="N1" s="114"/>
      <c r="O1" s="114"/>
      <c r="P1" s="114"/>
      <c r="Q1" s="114"/>
      <c r="R1" s="114"/>
      <c r="S1" s="114"/>
      <c r="T1" s="114"/>
      <c r="U1" s="114"/>
      <c r="V1" s="114"/>
      <c r="W1" s="114"/>
    </row>
    <row r="2" s="58" customFormat="1" ht="15" customHeight="1"/>
    <row r="3" s="58" customFormat="1" ht="15" customHeight="1">
      <c r="A3" s="58" t="s">
        <v>106</v>
      </c>
    </row>
    <row r="4" s="58" customFormat="1" ht="15" customHeight="1">
      <c r="A4" s="58" t="s">
        <v>92</v>
      </c>
    </row>
    <row r="5" s="58" customFormat="1" ht="15" customHeight="1">
      <c r="A5" s="58" t="s">
        <v>50</v>
      </c>
    </row>
    <row r="6" s="58" customFormat="1" ht="15" customHeight="1"/>
    <row r="7" s="59" customFormat="1" ht="15" customHeight="1">
      <c r="A7" s="59" t="s">
        <v>42</v>
      </c>
    </row>
    <row r="8" s="59" customFormat="1" ht="15" customHeight="1">
      <c r="A8" s="58" t="s">
        <v>53</v>
      </c>
    </row>
    <row r="9" s="59" customFormat="1" ht="15" customHeight="1">
      <c r="A9" s="58" t="s">
        <v>93</v>
      </c>
    </row>
    <row r="10" s="59" customFormat="1" ht="15" customHeight="1">
      <c r="A10" s="58" t="s">
        <v>94</v>
      </c>
    </row>
    <row r="11" s="58" customFormat="1" ht="15" customHeight="1">
      <c r="A11" s="58" t="s">
        <v>54</v>
      </c>
    </row>
    <row r="12" s="58" customFormat="1" ht="15" customHeight="1">
      <c r="A12" s="58" t="s">
        <v>95</v>
      </c>
    </row>
    <row r="13" spans="2:23" s="54" customFormat="1" ht="15" customHeight="1">
      <c r="B13" s="55"/>
      <c r="C13" s="56"/>
      <c r="E13" s="57"/>
      <c r="G13" s="56"/>
      <c r="H13" s="56"/>
      <c r="I13" s="56"/>
      <c r="J13" s="56"/>
      <c r="K13" s="56"/>
      <c r="L13" s="56"/>
      <c r="M13" s="56"/>
      <c r="O13" s="57"/>
      <c r="Q13" s="56"/>
      <c r="R13" s="56"/>
      <c r="S13" s="56"/>
      <c r="T13" s="56"/>
      <c r="U13" s="56"/>
      <c r="W13" s="57"/>
    </row>
    <row r="14" spans="1:23" s="45" customFormat="1" ht="15.75">
      <c r="A14" s="42" t="s">
        <v>52</v>
      </c>
      <c r="B14" s="43"/>
      <c r="C14" s="44"/>
      <c r="E14" s="46"/>
      <c r="G14" s="44"/>
      <c r="H14" s="44"/>
      <c r="I14" s="44"/>
      <c r="J14" s="44"/>
      <c r="K14" s="44"/>
      <c r="L14" s="44"/>
      <c r="M14" s="44"/>
      <c r="O14" s="46"/>
      <c r="Q14" s="44"/>
      <c r="R14" s="44"/>
      <c r="S14" s="44"/>
      <c r="T14" s="44"/>
      <c r="U14" s="44"/>
      <c r="W14" s="46"/>
    </row>
    <row r="15" spans="2:23" s="26" customFormat="1" ht="12">
      <c r="B15" s="27"/>
      <c r="C15" s="30" t="s">
        <v>3</v>
      </c>
      <c r="E15" s="31"/>
      <c r="G15" s="30"/>
      <c r="H15" s="30"/>
      <c r="I15" s="30"/>
      <c r="J15" s="30"/>
      <c r="K15" s="30"/>
      <c r="L15" s="30"/>
      <c r="M15" s="30" t="s">
        <v>9</v>
      </c>
      <c r="O15" s="31" t="s">
        <v>5</v>
      </c>
      <c r="Q15" s="30"/>
      <c r="R15" s="30"/>
      <c r="S15" s="30" t="s">
        <v>28</v>
      </c>
      <c r="T15" s="30"/>
      <c r="U15" s="30" t="s">
        <v>3</v>
      </c>
      <c r="W15" s="31"/>
    </row>
    <row r="16" spans="2:23" s="26" customFormat="1" ht="12">
      <c r="B16" s="27"/>
      <c r="C16" s="30" t="s">
        <v>4</v>
      </c>
      <c r="E16" s="31" t="s">
        <v>5</v>
      </c>
      <c r="G16" s="30"/>
      <c r="H16" s="30"/>
      <c r="I16" s="30"/>
      <c r="J16" s="30"/>
      <c r="K16" s="30" t="s">
        <v>13</v>
      </c>
      <c r="L16" s="30"/>
      <c r="M16" s="30" t="s">
        <v>3</v>
      </c>
      <c r="O16" s="31" t="s">
        <v>9</v>
      </c>
      <c r="Q16" s="30"/>
      <c r="R16" s="30"/>
      <c r="S16" s="30" t="s">
        <v>11</v>
      </c>
      <c r="T16" s="30"/>
      <c r="U16" s="30" t="s">
        <v>4</v>
      </c>
      <c r="W16" s="31" t="s">
        <v>5</v>
      </c>
    </row>
    <row r="17" spans="1:23" s="74" customFormat="1" ht="12">
      <c r="A17" s="72" t="s">
        <v>16</v>
      </c>
      <c r="B17" s="73"/>
      <c r="C17" s="72" t="s">
        <v>55</v>
      </c>
      <c r="E17" s="72" t="s">
        <v>2</v>
      </c>
      <c r="G17" s="72" t="s">
        <v>6</v>
      </c>
      <c r="I17" s="72" t="s">
        <v>7</v>
      </c>
      <c r="K17" s="72" t="s">
        <v>8</v>
      </c>
      <c r="M17" s="72" t="s">
        <v>4</v>
      </c>
      <c r="O17" s="72" t="s">
        <v>2</v>
      </c>
      <c r="Q17" s="72" t="s">
        <v>10</v>
      </c>
      <c r="S17" s="72" t="s">
        <v>12</v>
      </c>
      <c r="U17" s="72" t="s">
        <v>56</v>
      </c>
      <c r="W17" s="72" t="s">
        <v>2</v>
      </c>
    </row>
    <row r="18" ht="9" customHeight="1"/>
    <row r="19" spans="1:23" ht="12.75">
      <c r="A19" t="s">
        <v>63</v>
      </c>
      <c r="C19" s="5">
        <v>63487.94</v>
      </c>
      <c r="E19" s="38">
        <f>C19/$C$22</f>
        <v>0.46637810865162765</v>
      </c>
      <c r="K19" s="5">
        <v>8000</v>
      </c>
      <c r="M19" s="5">
        <f>K19+I19+G19+C19</f>
        <v>71487.94</v>
      </c>
      <c r="O19" s="38">
        <f>M19/$M$22</f>
        <v>0.5118638919774963</v>
      </c>
      <c r="Q19" s="5">
        <v>76.46</v>
      </c>
      <c r="S19" s="5">
        <f>U19-M19-Q19</f>
        <v>3125.3599999999924</v>
      </c>
      <c r="U19" s="5">
        <v>74689.76</v>
      </c>
      <c r="W19" s="38">
        <f>U19/$U$22</f>
        <v>0.5231730544207494</v>
      </c>
    </row>
    <row r="20" spans="1:23" s="13" customFormat="1" ht="12.75">
      <c r="A20" s="13" t="s">
        <v>64</v>
      </c>
      <c r="C20" s="51">
        <v>56947.91</v>
      </c>
      <c r="E20" s="38">
        <f>C20/$C$22</f>
        <v>0.41833549107851214</v>
      </c>
      <c r="G20" s="51">
        <v>5000</v>
      </c>
      <c r="H20" s="51"/>
      <c r="I20" s="51"/>
      <c r="J20" s="51"/>
      <c r="K20" s="51">
        <v>-8000</v>
      </c>
      <c r="L20" s="51"/>
      <c r="M20" s="52">
        <f>K20+I20+G20+C20</f>
        <v>53947.91</v>
      </c>
      <c r="O20" s="38">
        <f>M20/$M$22</f>
        <v>0.3862747643399948</v>
      </c>
      <c r="Q20" s="51">
        <v>648.37</v>
      </c>
      <c r="R20" s="51"/>
      <c r="S20" s="5">
        <f>U20-M20-Q20</f>
        <v>-891.4500000000018</v>
      </c>
      <c r="T20" s="51"/>
      <c r="U20" s="51">
        <v>53704.83</v>
      </c>
      <c r="W20" s="38">
        <f>U20/$U$22</f>
        <v>0.376181687399278</v>
      </c>
    </row>
    <row r="21" spans="1:23" s="7" customFormat="1" ht="12.75">
      <c r="A21" s="7" t="s">
        <v>105</v>
      </c>
      <c r="B21" s="13"/>
      <c r="C21" s="8">
        <v>15693.91</v>
      </c>
      <c r="E21" s="53">
        <f>C21/$C$22</f>
        <v>0.11528640026986016</v>
      </c>
      <c r="G21" s="8"/>
      <c r="H21" s="9"/>
      <c r="I21" s="8">
        <v>-1467.75</v>
      </c>
      <c r="J21" s="9"/>
      <c r="K21" s="8"/>
      <c r="L21" s="9"/>
      <c r="M21" s="10">
        <f>K21+I21+G21+C21</f>
        <v>14226.16</v>
      </c>
      <c r="O21" s="53">
        <f>M21/$M$22</f>
        <v>0.10186134368250893</v>
      </c>
      <c r="Q21" s="8">
        <v>142.26</v>
      </c>
      <c r="R21" s="9"/>
      <c r="S21" s="8">
        <f>U21-M21-Q21</f>
        <v>2.2737367544323206E-13</v>
      </c>
      <c r="T21" s="9"/>
      <c r="U21" s="8">
        <v>14368.42</v>
      </c>
      <c r="W21" s="53">
        <f>U21/$U$22</f>
        <v>0.10064525817997252</v>
      </c>
    </row>
    <row r="22" spans="1:23" s="1" customFormat="1" ht="12.75">
      <c r="A22" s="2" t="s">
        <v>2</v>
      </c>
      <c r="B22" s="14"/>
      <c r="C22" s="6">
        <f>SUM(C19:C21)</f>
        <v>136129.76</v>
      </c>
      <c r="E22" s="39">
        <f>SUM(E19:E21)</f>
        <v>1</v>
      </c>
      <c r="G22" s="6">
        <f>SUM(G19:G21)</f>
        <v>5000</v>
      </c>
      <c r="H22" s="6"/>
      <c r="I22" s="6">
        <f>SUM(I19:I21)</f>
        <v>-1467.75</v>
      </c>
      <c r="J22" s="6"/>
      <c r="K22" s="6">
        <f>SUM(K19:K21)</f>
        <v>0</v>
      </c>
      <c r="L22" s="6"/>
      <c r="M22" s="6">
        <f>SUM(M19:M21)</f>
        <v>139662.01</v>
      </c>
      <c r="O22" s="39">
        <f>SUM(O19:O21)</f>
        <v>1</v>
      </c>
      <c r="Q22" s="6">
        <f>SUM(Q19:Q21)</f>
        <v>867.09</v>
      </c>
      <c r="R22" s="6"/>
      <c r="S22" s="6">
        <f>SUM(S19:S21)</f>
        <v>2233.9099999999908</v>
      </c>
      <c r="T22" s="6"/>
      <c r="U22" s="6">
        <f>SUM(U19:U21)</f>
        <v>142763.01</v>
      </c>
      <c r="W22" s="39">
        <f>SUM(W19:W21)</f>
        <v>0.9999999999999999</v>
      </c>
    </row>
    <row r="23" spans="2:23" s="58" customFormat="1" ht="15" customHeight="1">
      <c r="B23" s="69"/>
      <c r="C23" s="70"/>
      <c r="E23" s="71"/>
      <c r="G23" s="70"/>
      <c r="H23" s="70"/>
      <c r="I23" s="70"/>
      <c r="J23" s="70"/>
      <c r="K23" s="70"/>
      <c r="L23" s="70"/>
      <c r="M23" s="70"/>
      <c r="O23" s="71"/>
      <c r="Q23" s="70"/>
      <c r="R23" s="70"/>
      <c r="S23" s="70"/>
      <c r="T23" s="70"/>
      <c r="U23" s="70"/>
      <c r="W23" s="71"/>
    </row>
    <row r="24" spans="2:23" s="58" customFormat="1" ht="15">
      <c r="B24" s="69"/>
      <c r="C24" s="70"/>
      <c r="E24" s="71"/>
      <c r="G24" s="70"/>
      <c r="H24" s="70"/>
      <c r="I24" s="70"/>
      <c r="J24" s="70"/>
      <c r="K24" s="70"/>
      <c r="L24" s="70"/>
      <c r="M24" s="70"/>
      <c r="O24" s="71"/>
      <c r="Q24" s="70"/>
      <c r="R24" s="70"/>
      <c r="S24" s="70"/>
      <c r="T24" s="70"/>
      <c r="U24" s="70"/>
      <c r="W24" s="71"/>
    </row>
    <row r="25" s="59" customFormat="1" ht="15" customHeight="1">
      <c r="A25" s="59" t="s">
        <v>46</v>
      </c>
    </row>
    <row r="26" spans="1:23" s="58" customFormat="1" ht="15">
      <c r="A26" s="58" t="s">
        <v>96</v>
      </c>
      <c r="B26" s="69"/>
      <c r="C26" s="70"/>
      <c r="E26" s="71"/>
      <c r="G26" s="70"/>
      <c r="H26" s="70"/>
      <c r="I26" s="70"/>
      <c r="J26" s="70"/>
      <c r="K26" s="70"/>
      <c r="L26" s="70"/>
      <c r="M26" s="70"/>
      <c r="O26" s="71"/>
      <c r="Q26" s="70"/>
      <c r="R26" s="70"/>
      <c r="S26" s="70"/>
      <c r="T26" s="70"/>
      <c r="U26" s="70"/>
      <c r="W26" s="71"/>
    </row>
    <row r="27" spans="1:23" s="58" customFormat="1" ht="15">
      <c r="A27" s="58" t="s">
        <v>69</v>
      </c>
      <c r="B27" s="69"/>
      <c r="C27" s="70"/>
      <c r="E27" s="71"/>
      <c r="G27" s="70"/>
      <c r="H27" s="70"/>
      <c r="I27" s="70"/>
      <c r="J27" s="70"/>
      <c r="K27" s="70"/>
      <c r="L27" s="70"/>
      <c r="M27" s="70"/>
      <c r="O27" s="71"/>
      <c r="Q27" s="70"/>
      <c r="R27" s="70"/>
      <c r="S27" s="70"/>
      <c r="T27" s="70"/>
      <c r="U27" s="70"/>
      <c r="W27" s="71"/>
    </row>
    <row r="28" spans="1:23" s="58" customFormat="1" ht="15">
      <c r="A28" s="58" t="s">
        <v>97</v>
      </c>
      <c r="B28" s="69"/>
      <c r="C28" s="70"/>
      <c r="E28" s="71"/>
      <c r="G28" s="70"/>
      <c r="H28" s="70"/>
      <c r="I28" s="70"/>
      <c r="J28" s="70"/>
      <c r="K28" s="70"/>
      <c r="L28" s="70"/>
      <c r="M28" s="70"/>
      <c r="O28" s="71"/>
      <c r="Q28" s="70"/>
      <c r="R28" s="70"/>
      <c r="S28" s="70"/>
      <c r="T28" s="70"/>
      <c r="U28" s="70"/>
      <c r="W28" s="71"/>
    </row>
    <row r="29" spans="1:23" s="58" customFormat="1" ht="15">
      <c r="A29" s="58" t="s">
        <v>70</v>
      </c>
      <c r="B29" s="69"/>
      <c r="C29" s="70"/>
      <c r="E29" s="71"/>
      <c r="G29" s="70"/>
      <c r="H29" s="70"/>
      <c r="I29" s="70"/>
      <c r="J29" s="70"/>
      <c r="K29" s="70"/>
      <c r="L29" s="70"/>
      <c r="M29" s="70"/>
      <c r="O29" s="71"/>
      <c r="Q29" s="70"/>
      <c r="R29" s="70"/>
      <c r="S29" s="70"/>
      <c r="T29" s="70"/>
      <c r="U29" s="70"/>
      <c r="W29" s="71"/>
    </row>
    <row r="30" spans="2:23" s="58" customFormat="1" ht="15">
      <c r="B30" s="69"/>
      <c r="C30" s="70"/>
      <c r="E30" s="71"/>
      <c r="G30" s="70"/>
      <c r="H30" s="70"/>
      <c r="I30" s="70"/>
      <c r="J30" s="70"/>
      <c r="K30" s="70"/>
      <c r="L30" s="70"/>
      <c r="M30" s="70"/>
      <c r="O30" s="71"/>
      <c r="Q30" s="70"/>
      <c r="R30" s="70"/>
      <c r="S30" s="70"/>
      <c r="T30" s="70"/>
      <c r="U30" s="70"/>
      <c r="W30" s="71"/>
    </row>
    <row r="31" spans="1:23" s="45" customFormat="1" ht="15.75">
      <c r="A31" s="42" t="s">
        <v>45</v>
      </c>
      <c r="B31" s="48"/>
      <c r="C31" s="44"/>
      <c r="E31" s="46"/>
      <c r="G31" s="44"/>
      <c r="H31" s="44"/>
      <c r="I31" s="44"/>
      <c r="J31" s="44"/>
      <c r="K31" s="44"/>
      <c r="L31" s="44"/>
      <c r="M31" s="44"/>
      <c r="O31" s="46"/>
      <c r="Q31" s="44"/>
      <c r="R31" s="44"/>
      <c r="S31" s="44"/>
      <c r="T31" s="44"/>
      <c r="U31" s="44"/>
      <c r="W31" s="46"/>
    </row>
    <row r="32" spans="2:23" s="26" customFormat="1" ht="12">
      <c r="B32" s="27"/>
      <c r="C32" s="28" t="s">
        <v>22</v>
      </c>
      <c r="E32" s="29" t="s">
        <v>23</v>
      </c>
      <c r="G32" s="28" t="s">
        <v>37</v>
      </c>
      <c r="H32" s="30"/>
      <c r="I32" s="30"/>
      <c r="J32" s="30"/>
      <c r="K32" s="30"/>
      <c r="L32" s="30"/>
      <c r="M32" s="30"/>
      <c r="O32" s="31"/>
      <c r="Q32" s="30"/>
      <c r="R32" s="30"/>
      <c r="S32" s="30"/>
      <c r="T32" s="30"/>
      <c r="U32" s="30"/>
      <c r="W32" s="31"/>
    </row>
    <row r="33" ht="9" customHeight="1"/>
    <row r="34" spans="1:7" ht="12.75">
      <c r="A34" t="s">
        <v>24</v>
      </c>
      <c r="C34" s="50">
        <f>G34/E34</f>
        <v>13612.976</v>
      </c>
      <c r="E34" s="19">
        <v>10</v>
      </c>
      <c r="G34" s="5">
        <f>C22</f>
        <v>136129.76</v>
      </c>
    </row>
    <row r="35" spans="1:7" ht="12.75">
      <c r="A35" t="s">
        <v>6</v>
      </c>
      <c r="C35" s="50">
        <f>G35/E34</f>
        <v>500</v>
      </c>
      <c r="G35" s="5">
        <f>G22</f>
        <v>5000</v>
      </c>
    </row>
    <row r="36" spans="1:7" ht="12.75">
      <c r="A36" t="s">
        <v>7</v>
      </c>
      <c r="C36" s="50">
        <f>G36/E34</f>
        <v>-146.775</v>
      </c>
      <c r="G36" s="5">
        <f>I22</f>
        <v>-1467.75</v>
      </c>
    </row>
    <row r="37" spans="1:7" ht="12.75">
      <c r="A37" s="20" t="s">
        <v>25</v>
      </c>
      <c r="C37" s="50">
        <f>SUM(C34:C36)</f>
        <v>13966.201000000001</v>
      </c>
      <c r="G37" s="5">
        <f>SUM(G34:G36)</f>
        <v>139662.01</v>
      </c>
    </row>
    <row r="38" spans="1:3" ht="9" customHeight="1">
      <c r="A38" s="20"/>
      <c r="C38" s="50"/>
    </row>
    <row r="39" spans="1:13" ht="12.75">
      <c r="A39" s="21" t="s">
        <v>29</v>
      </c>
      <c r="C39" s="50"/>
      <c r="G39" s="5">
        <f>S22</f>
        <v>2233.9099999999908</v>
      </c>
      <c r="M39" s="3" t="s">
        <v>98</v>
      </c>
    </row>
    <row r="40" ht="9" customHeight="1">
      <c r="C40" s="50"/>
    </row>
    <row r="41" spans="1:16" ht="12.75">
      <c r="A41" t="s">
        <v>26</v>
      </c>
      <c r="C41" s="50">
        <f>C37</f>
        <v>13966.201000000001</v>
      </c>
      <c r="E41" s="19">
        <f>G41/C41</f>
        <v>10.159951156366716</v>
      </c>
      <c r="G41" s="5">
        <f>SUM(G37:G39)</f>
        <v>141895.92</v>
      </c>
      <c r="I41" s="5" t="s">
        <v>31</v>
      </c>
      <c r="L41"/>
      <c r="M41" s="3">
        <f>(((G43/C37)+E41)/E34)-1</f>
        <v>0.022203604258595355</v>
      </c>
      <c r="O41" s="22" t="s">
        <v>57</v>
      </c>
      <c r="P41" s="5"/>
    </row>
    <row r="42" spans="3:16" ht="12.75">
      <c r="C42" s="50"/>
      <c r="E42" s="19"/>
      <c r="I42" s="5" t="s">
        <v>32</v>
      </c>
      <c r="L42"/>
      <c r="M42" s="3">
        <f>((('2nd Qtr'!G39/'2nd Qtr'!C33)+'2nd Qtr'!E37)/'2nd Qtr'!E30)-1</f>
        <v>0</v>
      </c>
      <c r="P42" s="5"/>
    </row>
    <row r="43" spans="1:16" ht="12.75">
      <c r="A43" t="s">
        <v>30</v>
      </c>
      <c r="C43" s="50">
        <f>G43/E41</f>
        <v>85.34391422311509</v>
      </c>
      <c r="G43" s="5">
        <f>Q22</f>
        <v>867.09</v>
      </c>
      <c r="I43" s="5" t="s">
        <v>33</v>
      </c>
      <c r="L43"/>
      <c r="M43" s="3">
        <f>((('3rd Qtr'!G39/'3rd Qtr'!C33)+'3rd Qtr'!E37)/'3rd Qtr'!E30)-1</f>
        <v>0</v>
      </c>
      <c r="O43" s="49"/>
      <c r="P43" s="5"/>
    </row>
    <row r="44" spans="3:16" ht="12.75">
      <c r="C44" s="50"/>
      <c r="I44" s="5" t="s">
        <v>34</v>
      </c>
      <c r="L44"/>
      <c r="M44" s="3">
        <f>((('4th Qtr'!G40/'4th Qtr'!C34)+'4th Qtr'!E38)/'4th Qtr'!E31)-1</f>
        <v>0</v>
      </c>
      <c r="P44" s="5"/>
    </row>
    <row r="45" spans="1:21" ht="12.75">
      <c r="A45" t="s">
        <v>27</v>
      </c>
      <c r="C45" s="50">
        <f>SUM(C41:C44)</f>
        <v>14051.544914223115</v>
      </c>
      <c r="G45" s="5">
        <f>SUM(G41:G43)</f>
        <v>142763.01</v>
      </c>
      <c r="I45" s="6" t="s">
        <v>35</v>
      </c>
      <c r="J45" s="6"/>
      <c r="K45" s="6"/>
      <c r="L45" s="1"/>
      <c r="M45" s="23">
        <f>((M41+1)*(M42+1)*(M43+1)*(M44+1)-1)</f>
        <v>0.022203604258595355</v>
      </c>
      <c r="N45" s="1"/>
      <c r="O45" s="24" t="s">
        <v>36</v>
      </c>
      <c r="P45" s="6"/>
      <c r="Q45" s="6"/>
      <c r="T45" s="6"/>
      <c r="U45" s="6"/>
    </row>
    <row r="46" ht="12.75">
      <c r="O46" s="49" t="s">
        <v>38</v>
      </c>
    </row>
    <row r="47" spans="1:23" s="1" customFormat="1" ht="12.75">
      <c r="A47" s="2"/>
      <c r="B47" s="14"/>
      <c r="C47" s="6"/>
      <c r="E47" s="39"/>
      <c r="G47" s="6"/>
      <c r="H47" s="6"/>
      <c r="I47" s="6"/>
      <c r="J47" s="6"/>
      <c r="K47" s="6"/>
      <c r="L47" s="6"/>
      <c r="M47" s="6"/>
      <c r="O47" s="39"/>
      <c r="Q47" s="6"/>
      <c r="R47" s="6"/>
      <c r="S47" s="6"/>
      <c r="T47" s="6"/>
      <c r="U47" s="6"/>
      <c r="W47" s="39"/>
    </row>
    <row r="48" spans="5:23" ht="15" customHeight="1">
      <c r="E48" s="38"/>
      <c r="O48" s="38"/>
      <c r="W48" s="38"/>
    </row>
    <row r="49" spans="1:23" s="63" customFormat="1" ht="15" customHeight="1">
      <c r="A49" s="60" t="s">
        <v>47</v>
      </c>
      <c r="B49" s="61"/>
      <c r="C49" s="62"/>
      <c r="E49" s="64"/>
      <c r="G49" s="62"/>
      <c r="H49" s="62"/>
      <c r="I49" s="62"/>
      <c r="J49" s="62"/>
      <c r="K49" s="62"/>
      <c r="L49" s="62"/>
      <c r="M49" s="62"/>
      <c r="O49" s="64"/>
      <c r="Q49" s="62"/>
      <c r="R49" s="62"/>
      <c r="S49" s="62"/>
      <c r="T49" s="62"/>
      <c r="U49" s="62"/>
      <c r="W49" s="64"/>
    </row>
    <row r="50" spans="1:23" s="63" customFormat="1" ht="15" customHeight="1">
      <c r="A50" s="63" t="s">
        <v>99</v>
      </c>
      <c r="B50" s="61"/>
      <c r="C50" s="62"/>
      <c r="E50" s="64"/>
      <c r="G50" s="62"/>
      <c r="H50" s="62"/>
      <c r="I50" s="62"/>
      <c r="J50" s="62"/>
      <c r="K50" s="62"/>
      <c r="L50" s="62"/>
      <c r="M50" s="62"/>
      <c r="O50" s="64"/>
      <c r="Q50" s="62"/>
      <c r="R50" s="62"/>
      <c r="S50" s="62"/>
      <c r="T50" s="62"/>
      <c r="U50" s="62"/>
      <c r="W50" s="64"/>
    </row>
    <row r="51" spans="1:23" s="63" customFormat="1" ht="15" customHeight="1">
      <c r="A51" s="63" t="s">
        <v>100</v>
      </c>
      <c r="B51" s="61"/>
      <c r="C51" s="62"/>
      <c r="E51" s="64"/>
      <c r="G51" s="62"/>
      <c r="H51" s="62"/>
      <c r="I51" s="62"/>
      <c r="J51" s="62"/>
      <c r="K51" s="62"/>
      <c r="L51" s="62"/>
      <c r="M51" s="62"/>
      <c r="O51" s="64"/>
      <c r="Q51" s="62"/>
      <c r="R51" s="62"/>
      <c r="S51" s="62"/>
      <c r="T51" s="62"/>
      <c r="U51" s="62"/>
      <c r="W51" s="64"/>
    </row>
    <row r="52" spans="1:23" s="63" customFormat="1" ht="15" customHeight="1">
      <c r="A52" s="63" t="s">
        <v>89</v>
      </c>
      <c r="B52" s="61"/>
      <c r="C52" s="62"/>
      <c r="E52" s="64"/>
      <c r="G52" s="62"/>
      <c r="H52" s="62"/>
      <c r="I52" s="62"/>
      <c r="J52" s="62"/>
      <c r="K52" s="62"/>
      <c r="L52" s="62"/>
      <c r="M52" s="62"/>
      <c r="O52" s="64"/>
      <c r="Q52" s="62"/>
      <c r="R52" s="62"/>
      <c r="S52" s="62"/>
      <c r="T52" s="62"/>
      <c r="U52" s="62"/>
      <c r="W52" s="64"/>
    </row>
    <row r="53" spans="1:23" s="63" customFormat="1" ht="15" customHeight="1">
      <c r="A53" s="63" t="s">
        <v>101</v>
      </c>
      <c r="B53" s="61"/>
      <c r="C53" s="62"/>
      <c r="E53" s="64"/>
      <c r="G53" s="62"/>
      <c r="H53" s="62"/>
      <c r="I53" s="62"/>
      <c r="J53" s="62"/>
      <c r="K53" s="62"/>
      <c r="L53" s="62"/>
      <c r="M53" s="62"/>
      <c r="O53" s="64"/>
      <c r="Q53" s="62"/>
      <c r="R53" s="62"/>
      <c r="S53" s="62"/>
      <c r="T53" s="62"/>
      <c r="U53" s="62"/>
      <c r="W53" s="64"/>
    </row>
    <row r="54" spans="1:23" s="63" customFormat="1" ht="15" customHeight="1">
      <c r="A54" s="63" t="s">
        <v>102</v>
      </c>
      <c r="B54" s="61"/>
      <c r="C54" s="62"/>
      <c r="E54" s="64"/>
      <c r="G54" s="62"/>
      <c r="H54" s="62"/>
      <c r="I54" s="62"/>
      <c r="J54" s="62"/>
      <c r="K54" s="62"/>
      <c r="L54" s="62"/>
      <c r="M54" s="62"/>
      <c r="O54" s="64"/>
      <c r="Q54" s="62"/>
      <c r="R54" s="62"/>
      <c r="S54" s="62"/>
      <c r="T54" s="62"/>
      <c r="U54" s="62"/>
      <c r="W54" s="64"/>
    </row>
    <row r="55" spans="2:23" s="63" customFormat="1" ht="15" customHeight="1">
      <c r="B55" s="61"/>
      <c r="C55" s="62"/>
      <c r="E55" s="64"/>
      <c r="G55" s="62"/>
      <c r="H55" s="62"/>
      <c r="I55" s="62"/>
      <c r="J55" s="62"/>
      <c r="K55" s="62"/>
      <c r="L55" s="62"/>
      <c r="M55" s="62"/>
      <c r="O55" s="64"/>
      <c r="Q55" s="62"/>
      <c r="R55" s="62"/>
      <c r="S55" s="62"/>
      <c r="T55" s="62"/>
      <c r="U55" s="62"/>
      <c r="W55" s="64"/>
    </row>
    <row r="56" spans="1:23" s="45" customFormat="1" ht="15.75">
      <c r="A56" s="42" t="s">
        <v>48</v>
      </c>
      <c r="B56" s="43"/>
      <c r="C56" s="44"/>
      <c r="E56" s="47"/>
      <c r="G56" s="44"/>
      <c r="H56" s="44"/>
      <c r="I56" s="44"/>
      <c r="J56" s="44"/>
      <c r="K56" s="44"/>
      <c r="L56" s="44"/>
      <c r="M56" s="44"/>
      <c r="O56" s="47"/>
      <c r="Q56" s="44"/>
      <c r="R56" s="44"/>
      <c r="S56" s="44"/>
      <c r="T56" s="44"/>
      <c r="U56" s="44"/>
      <c r="W56" s="47"/>
    </row>
    <row r="57" spans="2:23" s="26" customFormat="1" ht="12">
      <c r="B57" s="27"/>
      <c r="C57" s="30" t="s">
        <v>3</v>
      </c>
      <c r="E57" s="40"/>
      <c r="G57" s="30"/>
      <c r="H57" s="30"/>
      <c r="I57" s="30"/>
      <c r="J57" s="30"/>
      <c r="K57" s="30"/>
      <c r="L57" s="30"/>
      <c r="M57" s="30" t="s">
        <v>9</v>
      </c>
      <c r="O57" s="40" t="s">
        <v>5</v>
      </c>
      <c r="Q57" s="30"/>
      <c r="R57" s="30"/>
      <c r="S57" s="30" t="s">
        <v>28</v>
      </c>
      <c r="T57" s="30"/>
      <c r="U57" s="30" t="s">
        <v>3</v>
      </c>
      <c r="W57" s="40"/>
    </row>
    <row r="58" spans="2:23" s="26" customFormat="1" ht="12">
      <c r="B58" s="27"/>
      <c r="C58" s="30" t="s">
        <v>4</v>
      </c>
      <c r="E58" s="40" t="s">
        <v>5</v>
      </c>
      <c r="G58" s="30"/>
      <c r="H58" s="30"/>
      <c r="I58" s="30"/>
      <c r="J58" s="30"/>
      <c r="K58" s="30" t="s">
        <v>40</v>
      </c>
      <c r="L58" s="30"/>
      <c r="M58" s="30" t="s">
        <v>3</v>
      </c>
      <c r="O58" s="40" t="s">
        <v>9</v>
      </c>
      <c r="Q58" s="30"/>
      <c r="R58" s="30"/>
      <c r="S58" s="30" t="s">
        <v>11</v>
      </c>
      <c r="T58" s="30"/>
      <c r="U58" s="30" t="s">
        <v>4</v>
      </c>
      <c r="W58" s="40" t="s">
        <v>5</v>
      </c>
    </row>
    <row r="59" spans="1:23" s="26" customFormat="1" ht="12">
      <c r="A59" s="37" t="s">
        <v>17</v>
      </c>
      <c r="B59" s="27"/>
      <c r="C59" s="35" t="str">
        <f>C17</f>
        <v>Jan. 1, 2006</v>
      </c>
      <c r="E59" s="41" t="s">
        <v>2</v>
      </c>
      <c r="G59" s="28" t="s">
        <v>6</v>
      </c>
      <c r="H59" s="30"/>
      <c r="I59" s="28" t="s">
        <v>7</v>
      </c>
      <c r="J59" s="30"/>
      <c r="K59" s="28" t="s">
        <v>41</v>
      </c>
      <c r="L59" s="30"/>
      <c r="M59" s="28" t="s">
        <v>4</v>
      </c>
      <c r="O59" s="41" t="s">
        <v>2</v>
      </c>
      <c r="Q59" s="28" t="s">
        <v>10</v>
      </c>
      <c r="R59" s="30"/>
      <c r="S59" s="28" t="s">
        <v>12</v>
      </c>
      <c r="T59" s="30"/>
      <c r="U59" s="35" t="str">
        <f>U17</f>
        <v>Mar. 31, 2006</v>
      </c>
      <c r="W59" s="41" t="s">
        <v>2</v>
      </c>
    </row>
    <row r="60" spans="5:23" ht="9" customHeight="1">
      <c r="E60" s="38"/>
      <c r="O60" s="38"/>
      <c r="W60" s="38"/>
    </row>
    <row r="61" spans="1:23" ht="12.75">
      <c r="A61" t="s">
        <v>14</v>
      </c>
      <c r="C61" s="5">
        <v>48894.5</v>
      </c>
      <c r="E61" s="38">
        <f>C61/$C$64</f>
        <v>0.3591756864920646</v>
      </c>
      <c r="I61" s="5">
        <v>-525.5</v>
      </c>
      <c r="K61" s="5">
        <v>3500</v>
      </c>
      <c r="M61" s="5">
        <f>K61+I61+G61+C61</f>
        <v>51869</v>
      </c>
      <c r="O61" s="38">
        <f>M61/$M$64</f>
        <v>0.3713894709090897</v>
      </c>
      <c r="Q61" s="5">
        <f>ROUND($Q$22*O61,2)</f>
        <v>322.03</v>
      </c>
      <c r="S61" s="5">
        <f>ROUND($S$22*O61,2)</f>
        <v>829.65</v>
      </c>
      <c r="U61" s="5">
        <f>ROUND($U$22*O61,2)</f>
        <v>53020.68</v>
      </c>
      <c r="W61" s="38">
        <f>U61/$U$64</f>
        <v>0.3713894796698388</v>
      </c>
    </row>
    <row r="62" spans="1:23" ht="12.75">
      <c r="A62" t="s">
        <v>15</v>
      </c>
      <c r="C62" s="5">
        <v>67751.91</v>
      </c>
      <c r="E62" s="38">
        <f>C62/$C$64</f>
        <v>0.49770094357031114</v>
      </c>
      <c r="I62" s="5">
        <v>-724</v>
      </c>
      <c r="K62" s="5">
        <v>-3500</v>
      </c>
      <c r="M62" s="5">
        <f>K62+I62+G62+C62</f>
        <v>63527.91</v>
      </c>
      <c r="O62" s="38">
        <f>M62/$M$64</f>
        <v>0.4548689367996351</v>
      </c>
      <c r="Q62" s="5">
        <f>ROUND($Q$22*O62,2)</f>
        <v>394.41</v>
      </c>
      <c r="S62" s="5">
        <f>ROUND($S$22*O62,2)</f>
        <v>1016.14</v>
      </c>
      <c r="U62" s="5">
        <f>ROUND($U$22*O62,2)</f>
        <v>64938.46</v>
      </c>
      <c r="W62" s="38">
        <f>U62/$U$64</f>
        <v>0.4548689467951117</v>
      </c>
    </row>
    <row r="63" spans="1:23" s="7" customFormat="1" ht="12.75">
      <c r="A63" s="7" t="s">
        <v>39</v>
      </c>
      <c r="B63" s="13"/>
      <c r="C63" s="8">
        <v>19483.35</v>
      </c>
      <c r="E63" s="53">
        <f>C63/$C$64</f>
        <v>0.1431233699376242</v>
      </c>
      <c r="G63" s="8">
        <v>5000</v>
      </c>
      <c r="H63" s="9"/>
      <c r="I63" s="8">
        <v>-218.25</v>
      </c>
      <c r="J63" s="9"/>
      <c r="K63" s="8"/>
      <c r="L63" s="9"/>
      <c r="M63" s="10">
        <f>K63+I63+G63+C63</f>
        <v>24265.1</v>
      </c>
      <c r="O63" s="53">
        <f>M63/$M$64</f>
        <v>0.17374159229127517</v>
      </c>
      <c r="Q63" s="10">
        <f>ROUND($Q$22*O63,2)</f>
        <v>150.65</v>
      </c>
      <c r="R63" s="9"/>
      <c r="S63" s="10">
        <f>ROUND($S$22*O63,2)</f>
        <v>388.12</v>
      </c>
      <c r="T63" s="9"/>
      <c r="U63" s="10">
        <f>ROUND($U$22*O63,2)</f>
        <v>24803.87</v>
      </c>
      <c r="W63" s="53">
        <f>U63/$U$64</f>
        <v>0.17374157353504943</v>
      </c>
    </row>
    <row r="64" spans="1:23" s="1" customFormat="1" ht="12.75">
      <c r="A64" s="2" t="s">
        <v>2</v>
      </c>
      <c r="B64" s="14"/>
      <c r="C64" s="6">
        <f>SUM(C61:C63)</f>
        <v>136129.76</v>
      </c>
      <c r="E64" s="39">
        <f>SUM(E61:E63)</f>
        <v>1</v>
      </c>
      <c r="G64" s="6">
        <f>SUM(G61:G63)</f>
        <v>5000</v>
      </c>
      <c r="H64" s="6"/>
      <c r="I64" s="6">
        <f>SUM(I61:I63)</f>
        <v>-1467.75</v>
      </c>
      <c r="J64" s="6"/>
      <c r="K64" s="6">
        <f>SUM(K61:K63)</f>
        <v>0</v>
      </c>
      <c r="L64" s="6"/>
      <c r="M64" s="6">
        <f>SUM(M61:M63)</f>
        <v>139662.01</v>
      </c>
      <c r="O64" s="39">
        <f>SUM(O61:O63)</f>
        <v>0.9999999999999999</v>
      </c>
      <c r="Q64" s="6">
        <f>SUM(Q61:Q63)</f>
        <v>867.09</v>
      </c>
      <c r="R64" s="6"/>
      <c r="S64" s="6">
        <f>SUM(S61:S63)</f>
        <v>2233.91</v>
      </c>
      <c r="T64" s="6"/>
      <c r="U64" s="6">
        <f>SUM(U61:U63)</f>
        <v>142763.01</v>
      </c>
      <c r="W64" s="39">
        <f>SUM(W61:W63)</f>
        <v>1</v>
      </c>
    </row>
    <row r="65" spans="2:23" s="63" customFormat="1" ht="15" customHeight="1">
      <c r="B65" s="61"/>
      <c r="C65" s="62"/>
      <c r="E65" s="65"/>
      <c r="G65" s="62"/>
      <c r="H65" s="62"/>
      <c r="I65" s="62"/>
      <c r="J65" s="62"/>
      <c r="K65" s="62"/>
      <c r="L65" s="62"/>
      <c r="M65" s="62"/>
      <c r="O65" s="65"/>
      <c r="Q65" s="62"/>
      <c r="R65" s="62"/>
      <c r="S65" s="62"/>
      <c r="T65" s="62"/>
      <c r="U65" s="62"/>
      <c r="W65" s="65"/>
    </row>
    <row r="66" spans="2:23" s="63" customFormat="1" ht="15" customHeight="1">
      <c r="B66" s="61"/>
      <c r="C66" s="62"/>
      <c r="E66" s="65"/>
      <c r="G66" s="62"/>
      <c r="H66" s="62"/>
      <c r="I66" s="62"/>
      <c r="J66" s="62"/>
      <c r="K66" s="62"/>
      <c r="L66" s="62"/>
      <c r="M66" s="62"/>
      <c r="O66" s="65"/>
      <c r="Q66" s="62"/>
      <c r="R66" s="62"/>
      <c r="S66" s="62"/>
      <c r="T66" s="62"/>
      <c r="U66" s="62"/>
      <c r="W66" s="65"/>
    </row>
    <row r="67" spans="1:23" s="60" customFormat="1" ht="15" customHeight="1">
      <c r="A67" s="60" t="s">
        <v>51</v>
      </c>
      <c r="B67" s="66"/>
      <c r="C67" s="67"/>
      <c r="E67" s="68"/>
      <c r="G67" s="67"/>
      <c r="H67" s="67"/>
      <c r="I67" s="67"/>
      <c r="J67" s="67"/>
      <c r="K67" s="67"/>
      <c r="L67" s="67"/>
      <c r="M67" s="67"/>
      <c r="O67" s="68"/>
      <c r="Q67" s="67"/>
      <c r="R67" s="67"/>
      <c r="S67" s="67"/>
      <c r="T67" s="67"/>
      <c r="U67" s="67"/>
      <c r="W67" s="68"/>
    </row>
    <row r="68" spans="1:23" s="60" customFormat="1" ht="15" customHeight="1">
      <c r="A68" s="63" t="s">
        <v>90</v>
      </c>
      <c r="B68" s="66"/>
      <c r="C68" s="67"/>
      <c r="E68" s="68"/>
      <c r="G68" s="67"/>
      <c r="H68" s="67"/>
      <c r="I68" s="67"/>
      <c r="J68" s="67"/>
      <c r="K68" s="67"/>
      <c r="L68" s="67"/>
      <c r="M68" s="67"/>
      <c r="O68" s="68"/>
      <c r="Q68" s="67"/>
      <c r="R68" s="67"/>
      <c r="S68" s="67"/>
      <c r="T68" s="67"/>
      <c r="U68" s="67"/>
      <c r="W68" s="68"/>
    </row>
    <row r="69" spans="1:23" s="63" customFormat="1" ht="15" customHeight="1">
      <c r="A69" s="63" t="s">
        <v>91</v>
      </c>
      <c r="B69" s="61"/>
      <c r="C69" s="62"/>
      <c r="E69" s="65"/>
      <c r="G69" s="62"/>
      <c r="H69" s="62"/>
      <c r="I69" s="62"/>
      <c r="J69" s="62"/>
      <c r="K69" s="62"/>
      <c r="L69" s="62"/>
      <c r="M69" s="62"/>
      <c r="O69" s="65"/>
      <c r="Q69" s="62"/>
      <c r="R69" s="62"/>
      <c r="S69" s="62"/>
      <c r="T69" s="62"/>
      <c r="U69" s="62"/>
      <c r="W69" s="65"/>
    </row>
    <row r="70" spans="1:23" s="63" customFormat="1" ht="15" customHeight="1" thickBot="1">
      <c r="A70" s="63" t="s">
        <v>78</v>
      </c>
      <c r="B70" s="61"/>
      <c r="C70" s="62"/>
      <c r="E70" s="65"/>
      <c r="G70" s="62"/>
      <c r="H70" s="62"/>
      <c r="I70" s="62"/>
      <c r="J70" s="62"/>
      <c r="K70" s="62"/>
      <c r="L70" s="62"/>
      <c r="M70" s="62"/>
      <c r="O70" s="65"/>
      <c r="Q70" s="62"/>
      <c r="R70" s="62"/>
      <c r="S70" s="62"/>
      <c r="T70" s="62"/>
      <c r="U70" s="62"/>
      <c r="W70" s="65"/>
    </row>
    <row r="71" spans="1:23" s="63" customFormat="1" ht="15" customHeight="1" thickBot="1">
      <c r="A71" s="63" t="s">
        <v>103</v>
      </c>
      <c r="B71" s="61"/>
      <c r="C71" s="62"/>
      <c r="E71" s="65"/>
      <c r="G71" s="62"/>
      <c r="H71" s="62"/>
      <c r="I71" s="62"/>
      <c r="J71" s="62"/>
      <c r="K71" s="62"/>
      <c r="L71" s="62"/>
      <c r="M71" s="62"/>
      <c r="O71" s="65"/>
      <c r="Q71" s="62"/>
      <c r="R71" s="62"/>
      <c r="S71" s="77" t="s">
        <v>20</v>
      </c>
      <c r="T71" s="45"/>
      <c r="U71" s="78">
        <v>0.05</v>
      </c>
      <c r="W71" s="65"/>
    </row>
    <row r="72" spans="2:23" s="63" customFormat="1" ht="15" customHeight="1">
      <c r="B72" s="61"/>
      <c r="C72" s="62"/>
      <c r="E72" s="65"/>
      <c r="G72" s="62"/>
      <c r="H72" s="62"/>
      <c r="I72" s="62"/>
      <c r="J72" s="62"/>
      <c r="K72" s="62"/>
      <c r="L72" s="62"/>
      <c r="M72" s="62"/>
      <c r="O72" s="65"/>
      <c r="Q72" s="62"/>
      <c r="R72" s="62"/>
      <c r="S72" s="62"/>
      <c r="T72" s="62"/>
      <c r="U72" s="62"/>
      <c r="W72" s="65"/>
    </row>
    <row r="73" spans="1:23" s="45" customFormat="1" ht="15.75">
      <c r="A73" s="42" t="s">
        <v>77</v>
      </c>
      <c r="B73" s="43"/>
      <c r="C73" s="44"/>
      <c r="E73" s="46"/>
      <c r="G73" s="44"/>
      <c r="H73" s="44"/>
      <c r="I73" s="44"/>
      <c r="J73" s="44"/>
      <c r="K73" s="44"/>
      <c r="L73" s="44"/>
      <c r="M73" s="44"/>
      <c r="R73" s="44"/>
      <c r="S73" s="44"/>
      <c r="T73" s="44"/>
      <c r="U73" s="44"/>
      <c r="W73" s="46"/>
    </row>
    <row r="74" spans="2:23" s="26" customFormat="1" ht="12">
      <c r="B74" s="27"/>
      <c r="C74" s="30" t="s">
        <v>3</v>
      </c>
      <c r="E74" s="31" t="s">
        <v>3</v>
      </c>
      <c r="G74" s="30" t="s">
        <v>3</v>
      </c>
      <c r="H74" s="30"/>
      <c r="I74" s="30"/>
      <c r="J74" s="30"/>
      <c r="K74" s="30" t="s">
        <v>2</v>
      </c>
      <c r="L74" s="30"/>
      <c r="M74" s="32" t="s">
        <v>79</v>
      </c>
      <c r="O74" s="31"/>
      <c r="Q74" s="30"/>
      <c r="R74" s="30"/>
      <c r="S74" s="30"/>
      <c r="T74" s="30"/>
      <c r="U74" s="30"/>
      <c r="W74" s="31"/>
    </row>
    <row r="75" spans="2:23" s="26" customFormat="1" ht="12">
      <c r="B75" s="27"/>
      <c r="C75" s="30" t="s">
        <v>4</v>
      </c>
      <c r="E75" s="31" t="s">
        <v>4</v>
      </c>
      <c r="G75" s="30" t="s">
        <v>4</v>
      </c>
      <c r="H75" s="30"/>
      <c r="I75" s="33" t="s">
        <v>18</v>
      </c>
      <c r="J75" s="30"/>
      <c r="K75" s="34" t="s">
        <v>79</v>
      </c>
      <c r="L75" s="30"/>
      <c r="M75" s="33" t="s">
        <v>21</v>
      </c>
      <c r="O75" s="31"/>
      <c r="Q75" s="30"/>
      <c r="R75" s="30"/>
      <c r="S75" s="30"/>
      <c r="T75" s="30"/>
      <c r="U75" s="30"/>
      <c r="W75" s="31"/>
    </row>
    <row r="76" spans="2:23" s="26" customFormat="1" ht="12">
      <c r="B76" s="27"/>
      <c r="C76" s="28" t="s">
        <v>80</v>
      </c>
      <c r="E76" s="29" t="s">
        <v>81</v>
      </c>
      <c r="G76" s="28" t="s">
        <v>82</v>
      </c>
      <c r="H76" s="30"/>
      <c r="I76" s="36" t="s">
        <v>19</v>
      </c>
      <c r="J76" s="30"/>
      <c r="K76" s="28" t="s">
        <v>20</v>
      </c>
      <c r="L76" s="30"/>
      <c r="M76" s="36" t="s">
        <v>20</v>
      </c>
      <c r="O76" s="31"/>
      <c r="Q76" s="30"/>
      <c r="R76" s="30"/>
      <c r="S76" s="30"/>
      <c r="T76" s="30"/>
      <c r="U76" s="30"/>
      <c r="W76" s="31"/>
    </row>
    <row r="77" spans="9:13" ht="9" customHeight="1">
      <c r="I77" s="6"/>
      <c r="M77" s="6"/>
    </row>
    <row r="78" spans="1:13" ht="12.75">
      <c r="A78" t="s">
        <v>14</v>
      </c>
      <c r="C78" s="15">
        <v>35035</v>
      </c>
      <c r="D78" s="15"/>
      <c r="E78" s="15">
        <v>42215</v>
      </c>
      <c r="F78" s="15"/>
      <c r="G78" s="15">
        <v>48896</v>
      </c>
      <c r="H78" s="15"/>
      <c r="I78" s="16">
        <f>SUM(C78:G78)/3</f>
        <v>42048.666666666664</v>
      </c>
      <c r="J78" s="15"/>
      <c r="K78" s="15">
        <f>ROUND(I78*$U$71,0)</f>
        <v>2102</v>
      </c>
      <c r="M78" s="6">
        <f>K78/4</f>
        <v>525.5</v>
      </c>
    </row>
    <row r="79" spans="1:13" ht="12.75">
      <c r="A79" t="s">
        <v>15</v>
      </c>
      <c r="C79" s="15">
        <v>48192</v>
      </c>
      <c r="D79" s="15"/>
      <c r="E79" s="15">
        <v>57825</v>
      </c>
      <c r="F79" s="15"/>
      <c r="G79" s="15">
        <v>67750</v>
      </c>
      <c r="H79" s="15"/>
      <c r="I79" s="16">
        <f>SUM(C79:G79)/3</f>
        <v>57922.333333333336</v>
      </c>
      <c r="J79" s="15"/>
      <c r="K79" s="15">
        <f>ROUND(I79*$U$71,0)</f>
        <v>2896</v>
      </c>
      <c r="M79" s="6">
        <f>K79/4</f>
        <v>724</v>
      </c>
    </row>
    <row r="80" spans="1:13" ht="12.75">
      <c r="A80" s="7" t="s">
        <v>39</v>
      </c>
      <c r="C80" s="15">
        <v>15559</v>
      </c>
      <c r="D80" s="15"/>
      <c r="E80" s="15">
        <v>17344</v>
      </c>
      <c r="F80" s="15"/>
      <c r="G80" s="15">
        <v>19493</v>
      </c>
      <c r="H80" s="15"/>
      <c r="I80" s="16">
        <f>SUM(C80:G80)/3</f>
        <v>17465.333333333332</v>
      </c>
      <c r="J80" s="15"/>
      <c r="K80" s="15">
        <f>ROUND(I80*$U$71,0)</f>
        <v>873</v>
      </c>
      <c r="M80" s="6">
        <f>K80/4</f>
        <v>218.25</v>
      </c>
    </row>
    <row r="81" spans="1:23" s="1" customFormat="1" ht="12.75">
      <c r="A81" s="2" t="s">
        <v>2</v>
      </c>
      <c r="B81" s="12"/>
      <c r="C81" s="17">
        <f>SUM(C78:C80)</f>
        <v>98786</v>
      </c>
      <c r="D81" s="16"/>
      <c r="E81" s="17">
        <f>SUM(E78:E80)</f>
        <v>117384</v>
      </c>
      <c r="F81" s="16"/>
      <c r="G81" s="17">
        <f>SUM(G78:G80)</f>
        <v>136139</v>
      </c>
      <c r="H81" s="16"/>
      <c r="I81" s="17">
        <f>SUM(I78:I80)</f>
        <v>117436.33333333333</v>
      </c>
      <c r="J81" s="16"/>
      <c r="K81" s="17">
        <f>SUM(K78:K80)</f>
        <v>5871</v>
      </c>
      <c r="L81" s="6"/>
      <c r="M81" s="18">
        <f>SUM(M78:M80)</f>
        <v>1467.75</v>
      </c>
      <c r="O81" s="4"/>
      <c r="Q81" s="6"/>
      <c r="R81" s="6"/>
      <c r="S81" s="6"/>
      <c r="T81" s="6"/>
      <c r="U81" s="6"/>
      <c r="W81" s="4"/>
    </row>
    <row r="82" ht="9.75" customHeight="1"/>
    <row r="83" ht="9.75" customHeight="1"/>
  </sheetData>
  <mergeCells count="1">
    <mergeCell ref="A1:W1"/>
  </mergeCells>
  <printOptions/>
  <pageMargins left="0.5" right="0.5" top="0.75" bottom="0.5" header="0.5" footer="0.5"/>
  <pageSetup horizontalDpi="300" verticalDpi="300" orientation="landscape" scale="80" r:id="rId1"/>
  <headerFooter alignWithMargins="0">
    <oddHeader>&amp;CDiocese of New York</oddHeader>
    <oddFooter>&amp;LEpiscopal Diocese of New York</oddFooter>
  </headerFooter>
</worksheet>
</file>

<file path=xl/worksheets/sheet3.xml><?xml version="1.0" encoding="utf-8"?>
<worksheet xmlns="http://schemas.openxmlformats.org/spreadsheetml/2006/main" xmlns:r="http://schemas.openxmlformats.org/officeDocument/2006/relationships">
  <sheetPr codeName="Sheet4"/>
  <dimension ref="A1:W61"/>
  <sheetViews>
    <sheetView workbookViewId="0" topLeftCell="A1">
      <selection activeCell="A18" sqref="A18"/>
    </sheetView>
  </sheetViews>
  <sheetFormatPr defaultColWidth="9.33203125" defaultRowHeight="12.75"/>
  <cols>
    <col min="3" max="3" width="12.83203125" style="0" bestFit="1" customWidth="1"/>
    <col min="4" max="4" width="1.0078125" style="0" customWidth="1"/>
    <col min="5" max="5" width="10.5" style="0" bestFit="1" customWidth="1"/>
    <col min="6" max="6" width="1.0078125" style="0" customWidth="1"/>
    <col min="7" max="7" width="12.83203125" style="0" bestFit="1" customWidth="1"/>
    <col min="8" max="8" width="1.0078125" style="0" customWidth="1"/>
    <col min="9" max="9" width="13.33203125" style="0" customWidth="1"/>
    <col min="10" max="10" width="1.0078125" style="0" customWidth="1"/>
    <col min="11" max="11" width="9.5" style="0" bestFit="1" customWidth="1"/>
    <col min="12" max="12" width="1.0078125" style="0" customWidth="1"/>
    <col min="13" max="13" width="12.83203125" style="0" bestFit="1" customWidth="1"/>
    <col min="14" max="14" width="1.0078125" style="0" customWidth="1"/>
    <col min="15" max="15" width="10" style="0" customWidth="1"/>
    <col min="16" max="16" width="1.0078125" style="0" customWidth="1"/>
    <col min="17" max="17" width="10" style="0" bestFit="1" customWidth="1"/>
    <col min="18" max="18" width="1.0078125" style="0" customWidth="1"/>
    <col min="19" max="19" width="10.83203125" style="0" bestFit="1" customWidth="1"/>
    <col min="20" max="20" width="1.0078125" style="0" customWidth="1"/>
    <col min="21" max="21" width="13.5" style="0" bestFit="1" customWidth="1"/>
    <col min="22" max="22" width="1.0078125" style="0" customWidth="1"/>
    <col min="23" max="23" width="10.5" style="0" bestFit="1" customWidth="1"/>
  </cols>
  <sheetData>
    <row r="1" spans="1:23" s="25" customFormat="1" ht="20.25">
      <c r="A1" s="114" t="s">
        <v>83</v>
      </c>
      <c r="B1" s="114"/>
      <c r="C1" s="114"/>
      <c r="D1" s="114"/>
      <c r="E1" s="114"/>
      <c r="F1" s="114"/>
      <c r="G1" s="114"/>
      <c r="H1" s="114"/>
      <c r="I1" s="114"/>
      <c r="J1" s="114"/>
      <c r="K1" s="114"/>
      <c r="L1" s="114"/>
      <c r="M1" s="114"/>
      <c r="N1" s="114"/>
      <c r="O1" s="114"/>
      <c r="P1" s="114"/>
      <c r="Q1" s="114"/>
      <c r="R1" s="114"/>
      <c r="S1" s="114"/>
      <c r="T1" s="114"/>
      <c r="U1" s="114"/>
      <c r="V1" s="114"/>
      <c r="W1" s="114"/>
    </row>
    <row r="2" s="58" customFormat="1" ht="15" customHeight="1"/>
    <row r="3" s="58" customFormat="1" ht="15" customHeight="1">
      <c r="A3" s="58" t="s">
        <v>71</v>
      </c>
    </row>
    <row r="4" s="58" customFormat="1" ht="15" customHeight="1"/>
    <row r="5" s="59" customFormat="1" ht="15" customHeight="1">
      <c r="A5" s="59" t="s">
        <v>42</v>
      </c>
    </row>
    <row r="6" s="59" customFormat="1" ht="15" customHeight="1">
      <c r="A6" s="58" t="s">
        <v>65</v>
      </c>
    </row>
    <row r="7" s="59" customFormat="1" ht="15" customHeight="1">
      <c r="A7" s="58" t="s">
        <v>72</v>
      </c>
    </row>
    <row r="8" s="58" customFormat="1" ht="15" customHeight="1">
      <c r="A8" s="58" t="s">
        <v>54</v>
      </c>
    </row>
    <row r="9" s="58" customFormat="1" ht="15" customHeight="1">
      <c r="A9" s="58" t="s">
        <v>43</v>
      </c>
    </row>
    <row r="10" spans="2:23" s="54" customFormat="1" ht="15" customHeight="1">
      <c r="B10" s="55"/>
      <c r="C10" s="56"/>
      <c r="E10" s="57"/>
      <c r="G10" s="56"/>
      <c r="H10" s="56"/>
      <c r="I10" s="56"/>
      <c r="J10" s="56"/>
      <c r="K10" s="56"/>
      <c r="L10" s="56"/>
      <c r="M10" s="56"/>
      <c r="O10" s="57"/>
      <c r="Q10" s="56"/>
      <c r="R10" s="56"/>
      <c r="S10" s="56"/>
      <c r="T10" s="56"/>
      <c r="U10" s="56"/>
      <c r="W10" s="57"/>
    </row>
    <row r="11" spans="1:23" s="45" customFormat="1" ht="15.75">
      <c r="A11" s="42" t="s">
        <v>52</v>
      </c>
      <c r="B11" s="43"/>
      <c r="C11" s="44"/>
      <c r="E11" s="46"/>
      <c r="G11" s="44"/>
      <c r="H11" s="44"/>
      <c r="I11" s="44"/>
      <c r="J11" s="44"/>
      <c r="K11" s="44"/>
      <c r="L11" s="44"/>
      <c r="M11" s="44"/>
      <c r="O11" s="46"/>
      <c r="Q11" s="44"/>
      <c r="R11" s="44"/>
      <c r="S11" s="44"/>
      <c r="T11" s="44"/>
      <c r="U11" s="44"/>
      <c r="W11" s="46"/>
    </row>
    <row r="12" spans="2:23" s="26" customFormat="1" ht="12">
      <c r="B12" s="27"/>
      <c r="C12" s="30" t="s">
        <v>3</v>
      </c>
      <c r="E12" s="31"/>
      <c r="G12" s="30"/>
      <c r="H12" s="30"/>
      <c r="I12" s="30"/>
      <c r="J12" s="30"/>
      <c r="K12" s="30"/>
      <c r="L12" s="30"/>
      <c r="M12" s="30" t="s">
        <v>9</v>
      </c>
      <c r="O12" s="31" t="s">
        <v>5</v>
      </c>
      <c r="Q12" s="30"/>
      <c r="R12" s="30"/>
      <c r="S12" s="30" t="s">
        <v>28</v>
      </c>
      <c r="T12" s="30"/>
      <c r="U12" s="30" t="s">
        <v>3</v>
      </c>
      <c r="W12" s="31"/>
    </row>
    <row r="13" spans="2:23" s="26" customFormat="1" ht="12">
      <c r="B13" s="27"/>
      <c r="C13" s="30" t="s">
        <v>4</v>
      </c>
      <c r="E13" s="31" t="s">
        <v>5</v>
      </c>
      <c r="G13" s="30"/>
      <c r="H13" s="30"/>
      <c r="I13" s="30"/>
      <c r="J13" s="30"/>
      <c r="K13" s="30" t="s">
        <v>13</v>
      </c>
      <c r="L13" s="30"/>
      <c r="M13" s="30" t="s">
        <v>3</v>
      </c>
      <c r="O13" s="31" t="s">
        <v>9</v>
      </c>
      <c r="Q13" s="30"/>
      <c r="R13" s="30"/>
      <c r="S13" s="30" t="s">
        <v>11</v>
      </c>
      <c r="T13" s="30"/>
      <c r="U13" s="30" t="s">
        <v>4</v>
      </c>
      <c r="W13" s="31" t="s">
        <v>5</v>
      </c>
    </row>
    <row r="14" spans="1:23" s="74" customFormat="1" ht="12">
      <c r="A14" s="72" t="s">
        <v>16</v>
      </c>
      <c r="B14" s="73"/>
      <c r="C14" s="72" t="s">
        <v>61</v>
      </c>
      <c r="E14" s="72" t="s">
        <v>2</v>
      </c>
      <c r="G14" s="72" t="s">
        <v>6</v>
      </c>
      <c r="I14" s="72" t="s">
        <v>7</v>
      </c>
      <c r="K14" s="72" t="s">
        <v>8</v>
      </c>
      <c r="M14" s="72" t="s">
        <v>4</v>
      </c>
      <c r="O14" s="72" t="s">
        <v>2</v>
      </c>
      <c r="Q14" s="72" t="s">
        <v>10</v>
      </c>
      <c r="S14" s="72" t="s">
        <v>12</v>
      </c>
      <c r="U14" s="72" t="s">
        <v>62</v>
      </c>
      <c r="W14" s="72" t="s">
        <v>2</v>
      </c>
    </row>
    <row r="15" spans="2:23" ht="9" customHeight="1">
      <c r="B15" s="11"/>
      <c r="C15" s="5"/>
      <c r="E15" s="3"/>
      <c r="G15" s="5"/>
      <c r="H15" s="5"/>
      <c r="I15" s="5"/>
      <c r="J15" s="5"/>
      <c r="K15" s="5"/>
      <c r="L15" s="5"/>
      <c r="M15" s="5"/>
      <c r="O15" s="3"/>
      <c r="Q15" s="5"/>
      <c r="R15" s="5"/>
      <c r="S15" s="5"/>
      <c r="T15" s="5"/>
      <c r="U15" s="5"/>
      <c r="W15" s="3"/>
    </row>
    <row r="16" spans="1:23" ht="12.75">
      <c r="A16" t="s">
        <v>0</v>
      </c>
      <c r="B16" s="11"/>
      <c r="C16" s="5">
        <f>'1st Qtr'!U19</f>
        <v>74689.76</v>
      </c>
      <c r="E16" s="38">
        <f>C16/$C$19</f>
        <v>0.5231730544207494</v>
      </c>
      <c r="G16" s="5"/>
      <c r="H16" s="5"/>
      <c r="I16" s="5"/>
      <c r="J16" s="5"/>
      <c r="K16" s="5"/>
      <c r="L16" s="5"/>
      <c r="M16" s="5">
        <f>K16+I16+G16+C16</f>
        <v>74689.76</v>
      </c>
      <c r="O16" s="38">
        <f>M16/$M$19</f>
        <v>0.5231730544207494</v>
      </c>
      <c r="Q16" s="5"/>
      <c r="R16" s="5"/>
      <c r="S16" s="5">
        <f>U16-M16-Q16</f>
        <v>0</v>
      </c>
      <c r="T16" s="5"/>
      <c r="U16" s="5">
        <v>74689.76</v>
      </c>
      <c r="W16" s="38">
        <f>U16/$U$19</f>
        <v>0.5231730544207494</v>
      </c>
    </row>
    <row r="17" spans="1:23" s="13" customFormat="1" ht="12.75">
      <c r="A17" s="13" t="s">
        <v>1</v>
      </c>
      <c r="C17" s="5">
        <f>'1st Qtr'!U20</f>
        <v>53704.83</v>
      </c>
      <c r="E17" s="38">
        <f>C17/$C$19</f>
        <v>0.376181687399278</v>
      </c>
      <c r="G17" s="51"/>
      <c r="H17" s="51"/>
      <c r="I17" s="51"/>
      <c r="J17" s="51"/>
      <c r="K17" s="51"/>
      <c r="L17" s="51"/>
      <c r="M17" s="52">
        <f>K17+I17+G17+C17</f>
        <v>53704.83</v>
      </c>
      <c r="O17" s="38">
        <f>M17/$M$19</f>
        <v>0.376181687399278</v>
      </c>
      <c r="Q17" s="51"/>
      <c r="R17" s="51"/>
      <c r="S17" s="5">
        <f>U17-M17-Q17</f>
        <v>0</v>
      </c>
      <c r="T17" s="51"/>
      <c r="U17" s="51">
        <v>53704.83</v>
      </c>
      <c r="W17" s="38">
        <f>U17/$U$19</f>
        <v>0.376181687399278</v>
      </c>
    </row>
    <row r="18" spans="1:23" s="7" customFormat="1" ht="12.75">
      <c r="A18" s="7" t="s">
        <v>105</v>
      </c>
      <c r="B18" s="13"/>
      <c r="C18" s="10">
        <f>'1st Qtr'!U21</f>
        <v>14368.42</v>
      </c>
      <c r="E18" s="53">
        <f>C18/$C$19</f>
        <v>0.10064525817997252</v>
      </c>
      <c r="G18" s="8"/>
      <c r="H18" s="9"/>
      <c r="I18" s="8"/>
      <c r="J18" s="9"/>
      <c r="K18" s="8"/>
      <c r="L18" s="9"/>
      <c r="M18" s="10">
        <f>K18+I18+G18+C18</f>
        <v>14368.42</v>
      </c>
      <c r="O18" s="53">
        <f>M18/$M$19</f>
        <v>0.10064525817997252</v>
      </c>
      <c r="Q18" s="8"/>
      <c r="R18" s="9"/>
      <c r="S18" s="8">
        <f>U18-M18-Q18</f>
        <v>0</v>
      </c>
      <c r="T18" s="9"/>
      <c r="U18" s="8">
        <v>14368.42</v>
      </c>
      <c r="W18" s="53">
        <f>U18/$U$19</f>
        <v>0.10064525817997252</v>
      </c>
    </row>
    <row r="19" spans="1:23" s="1" customFormat="1" ht="12.75">
      <c r="A19" s="2" t="s">
        <v>2</v>
      </c>
      <c r="B19" s="14"/>
      <c r="C19" s="6">
        <f>SUM(C16:C18)</f>
        <v>142763.01</v>
      </c>
      <c r="E19" s="39">
        <f>SUM(E16:E18)</f>
        <v>0.9999999999999999</v>
      </c>
      <c r="G19" s="6">
        <f>SUM(G16:G18)</f>
        <v>0</v>
      </c>
      <c r="H19" s="6"/>
      <c r="I19" s="6">
        <f>SUM(I16:I18)</f>
        <v>0</v>
      </c>
      <c r="J19" s="6"/>
      <c r="K19" s="6">
        <f>SUM(K16:K18)</f>
        <v>0</v>
      </c>
      <c r="L19" s="6"/>
      <c r="M19" s="6">
        <f>SUM(M16:M18)</f>
        <v>142763.01</v>
      </c>
      <c r="O19" s="39">
        <f>SUM(O16:O18)</f>
        <v>0.9999999999999999</v>
      </c>
      <c r="Q19" s="6">
        <f>SUM(Q16:Q18)</f>
        <v>0</v>
      </c>
      <c r="R19" s="6"/>
      <c r="S19" s="6">
        <f>SUM(S16:S18)</f>
        <v>0</v>
      </c>
      <c r="T19" s="6"/>
      <c r="U19" s="6">
        <f>SUM(U16:U18)</f>
        <v>142763.01</v>
      </c>
      <c r="W19" s="39">
        <f>SUM(W16:W18)</f>
        <v>0.9999999999999999</v>
      </c>
    </row>
    <row r="20" spans="2:23" s="58" customFormat="1" ht="15" customHeight="1">
      <c r="B20" s="69"/>
      <c r="C20" s="70"/>
      <c r="E20" s="71"/>
      <c r="G20" s="70"/>
      <c r="H20" s="70"/>
      <c r="I20" s="70"/>
      <c r="J20" s="70"/>
      <c r="K20" s="70"/>
      <c r="L20" s="70"/>
      <c r="M20" s="70"/>
      <c r="O20" s="71"/>
      <c r="Q20" s="70"/>
      <c r="R20" s="70"/>
      <c r="S20" s="70"/>
      <c r="T20" s="70"/>
      <c r="U20" s="70"/>
      <c r="W20" s="71"/>
    </row>
    <row r="21" spans="2:23" s="58" customFormat="1" ht="15">
      <c r="B21" s="69"/>
      <c r="C21" s="70"/>
      <c r="E21" s="71"/>
      <c r="G21" s="70"/>
      <c r="H21" s="70"/>
      <c r="I21" s="70"/>
      <c r="J21" s="70"/>
      <c r="K21" s="70"/>
      <c r="L21" s="70"/>
      <c r="M21" s="70"/>
      <c r="O21" s="71"/>
      <c r="Q21" s="70"/>
      <c r="R21" s="70"/>
      <c r="S21" s="70"/>
      <c r="T21" s="70"/>
      <c r="U21" s="70"/>
      <c r="W21" s="71"/>
    </row>
    <row r="22" s="59" customFormat="1" ht="15" customHeight="1">
      <c r="A22" s="59" t="s">
        <v>46</v>
      </c>
    </row>
    <row r="23" spans="1:23" s="58" customFormat="1" ht="15">
      <c r="A23" s="58" t="s">
        <v>85</v>
      </c>
      <c r="B23" s="69"/>
      <c r="C23" s="70"/>
      <c r="E23" s="71"/>
      <c r="G23" s="70"/>
      <c r="H23" s="70"/>
      <c r="I23" s="70"/>
      <c r="J23" s="70"/>
      <c r="K23" s="70"/>
      <c r="L23" s="70"/>
      <c r="M23" s="70"/>
      <c r="O23" s="71"/>
      <c r="Q23" s="70"/>
      <c r="R23" s="70"/>
      <c r="S23" s="70"/>
      <c r="T23" s="70"/>
      <c r="U23" s="70"/>
      <c r="W23" s="71"/>
    </row>
    <row r="24" spans="1:23" s="58" customFormat="1" ht="15">
      <c r="A24" s="58" t="s">
        <v>73</v>
      </c>
      <c r="B24" s="69"/>
      <c r="C24" s="70"/>
      <c r="E24" s="71"/>
      <c r="G24" s="70"/>
      <c r="H24" s="70"/>
      <c r="I24" s="70"/>
      <c r="J24" s="70"/>
      <c r="K24" s="70"/>
      <c r="L24" s="70"/>
      <c r="M24" s="70"/>
      <c r="O24" s="71"/>
      <c r="Q24" s="70"/>
      <c r="R24" s="70"/>
      <c r="S24" s="70"/>
      <c r="T24" s="70"/>
      <c r="U24" s="70"/>
      <c r="W24" s="71"/>
    </row>
    <row r="25" spans="1:23" s="58" customFormat="1" ht="15">
      <c r="A25" s="58" t="s">
        <v>86</v>
      </c>
      <c r="B25" s="69"/>
      <c r="C25" s="70"/>
      <c r="E25" s="71"/>
      <c r="G25" s="70"/>
      <c r="H25" s="70"/>
      <c r="I25" s="70"/>
      <c r="J25" s="70"/>
      <c r="K25" s="70"/>
      <c r="L25" s="70"/>
      <c r="M25" s="70"/>
      <c r="O25" s="71"/>
      <c r="Q25" s="70"/>
      <c r="R25" s="70"/>
      <c r="S25" s="70"/>
      <c r="T25" s="70"/>
      <c r="U25" s="70"/>
      <c r="W25" s="71"/>
    </row>
    <row r="26" spans="2:23" s="58" customFormat="1" ht="15">
      <c r="B26" s="69"/>
      <c r="C26" s="70"/>
      <c r="E26" s="71"/>
      <c r="G26" s="70"/>
      <c r="H26" s="70"/>
      <c r="I26" s="70"/>
      <c r="J26" s="70"/>
      <c r="K26" s="70"/>
      <c r="L26" s="70"/>
      <c r="M26" s="70"/>
      <c r="O26" s="71"/>
      <c r="Q26" s="70"/>
      <c r="R26" s="70"/>
      <c r="S26" s="70"/>
      <c r="T26" s="70"/>
      <c r="U26" s="70"/>
      <c r="W26" s="71"/>
    </row>
    <row r="27" spans="1:23" s="45" customFormat="1" ht="15.75">
      <c r="A27" s="42" t="s">
        <v>45</v>
      </c>
      <c r="B27" s="48"/>
      <c r="C27" s="44"/>
      <c r="E27" s="46"/>
      <c r="G27" s="44"/>
      <c r="H27" s="44"/>
      <c r="I27" s="44"/>
      <c r="J27" s="44"/>
      <c r="K27" s="44"/>
      <c r="L27" s="44"/>
      <c r="M27" s="44"/>
      <c r="O27" s="46"/>
      <c r="Q27" s="44"/>
      <c r="R27" s="44"/>
      <c r="S27" s="44"/>
      <c r="T27" s="44"/>
      <c r="U27" s="44"/>
      <c r="W27" s="46"/>
    </row>
    <row r="28" spans="2:23" s="26" customFormat="1" ht="12">
      <c r="B28" s="27"/>
      <c r="C28" s="28" t="s">
        <v>22</v>
      </c>
      <c r="E28" s="29" t="s">
        <v>23</v>
      </c>
      <c r="G28" s="28" t="s">
        <v>37</v>
      </c>
      <c r="H28" s="30"/>
      <c r="I28" s="30"/>
      <c r="J28" s="30"/>
      <c r="K28" s="30"/>
      <c r="L28" s="30"/>
      <c r="M28" s="30"/>
      <c r="O28" s="31"/>
      <c r="Q28" s="30"/>
      <c r="R28" s="30"/>
      <c r="S28" s="30"/>
      <c r="T28" s="30"/>
      <c r="U28" s="30"/>
      <c r="W28" s="31"/>
    </row>
    <row r="29" spans="2:23" ht="9" customHeight="1">
      <c r="B29" s="11"/>
      <c r="C29" s="5"/>
      <c r="E29" s="3"/>
      <c r="G29" s="5"/>
      <c r="H29" s="5"/>
      <c r="I29" s="5"/>
      <c r="J29" s="5"/>
      <c r="K29" s="5"/>
      <c r="L29" s="5"/>
      <c r="M29" s="5"/>
      <c r="O29" s="3"/>
      <c r="Q29" s="5"/>
      <c r="R29" s="5"/>
      <c r="S29" s="5"/>
      <c r="T29" s="5"/>
      <c r="U29" s="5"/>
      <c r="W29" s="3"/>
    </row>
    <row r="30" spans="1:23" ht="12.75">
      <c r="A30" t="s">
        <v>24</v>
      </c>
      <c r="B30" s="11"/>
      <c r="C30" s="50">
        <f>'1st Qtr'!C45</f>
        <v>14051.544914223115</v>
      </c>
      <c r="E30" s="19">
        <f>'1st Qtr'!E41</f>
        <v>10.159951156366716</v>
      </c>
      <c r="G30" s="5">
        <f>'1st Qtr'!G45</f>
        <v>142763.01</v>
      </c>
      <c r="H30" s="5"/>
      <c r="I30" s="5"/>
      <c r="J30" s="5"/>
      <c r="K30" s="5"/>
      <c r="L30" s="5"/>
      <c r="M30" s="5"/>
      <c r="O30" s="3"/>
      <c r="Q30" s="5"/>
      <c r="R30" s="5"/>
      <c r="S30" s="5"/>
      <c r="T30" s="5"/>
      <c r="U30" s="5"/>
      <c r="W30" s="3"/>
    </row>
    <row r="31" spans="1:23" ht="12.75">
      <c r="A31" t="s">
        <v>6</v>
      </c>
      <c r="B31" s="11"/>
      <c r="C31" s="50">
        <f>G31/E30</f>
        <v>0</v>
      </c>
      <c r="E31" s="3"/>
      <c r="G31" s="5">
        <f>G19</f>
        <v>0</v>
      </c>
      <c r="H31" s="5"/>
      <c r="I31" s="5"/>
      <c r="J31" s="5"/>
      <c r="K31" s="5"/>
      <c r="L31" s="5"/>
      <c r="M31" s="5"/>
      <c r="O31" s="3"/>
      <c r="Q31" s="5"/>
      <c r="R31" s="5"/>
      <c r="S31" s="5"/>
      <c r="T31" s="5"/>
      <c r="U31" s="5"/>
      <c r="W31" s="3"/>
    </row>
    <row r="32" spans="1:23" ht="12.75">
      <c r="A32" t="s">
        <v>7</v>
      </c>
      <c r="B32" s="11"/>
      <c r="C32" s="50">
        <f>G32/E30</f>
        <v>0</v>
      </c>
      <c r="E32" s="3"/>
      <c r="G32" s="5">
        <f>I19</f>
        <v>0</v>
      </c>
      <c r="H32" s="5"/>
      <c r="I32" s="5"/>
      <c r="J32" s="5"/>
      <c r="K32" s="5"/>
      <c r="L32" s="5"/>
      <c r="M32" s="5"/>
      <c r="O32" s="3"/>
      <c r="Q32" s="5"/>
      <c r="R32" s="5"/>
      <c r="S32" s="5"/>
      <c r="T32" s="5"/>
      <c r="U32" s="5"/>
      <c r="W32" s="3"/>
    </row>
    <row r="33" spans="1:23" ht="12.75">
      <c r="A33" s="20" t="s">
        <v>25</v>
      </c>
      <c r="B33" s="11"/>
      <c r="C33" s="50">
        <f>SUM(C30:C32)</f>
        <v>14051.544914223115</v>
      </c>
      <c r="E33" s="3"/>
      <c r="G33" s="5">
        <f>SUM(G30:G32)</f>
        <v>142763.01</v>
      </c>
      <c r="H33" s="5"/>
      <c r="I33" s="5"/>
      <c r="J33" s="5"/>
      <c r="K33" s="5"/>
      <c r="L33" s="5"/>
      <c r="M33" s="5"/>
      <c r="O33" s="3"/>
      <c r="Q33" s="5"/>
      <c r="R33" s="5"/>
      <c r="S33" s="5"/>
      <c r="T33" s="5"/>
      <c r="U33" s="5"/>
      <c r="W33" s="3"/>
    </row>
    <row r="34" spans="1:23" ht="9" customHeight="1">
      <c r="A34" s="20"/>
      <c r="B34" s="11"/>
      <c r="C34" s="50"/>
      <c r="E34" s="3"/>
      <c r="G34" s="5"/>
      <c r="H34" s="5"/>
      <c r="I34" s="5"/>
      <c r="J34" s="5"/>
      <c r="K34" s="5"/>
      <c r="L34" s="5"/>
      <c r="M34" s="5"/>
      <c r="O34" s="3"/>
      <c r="Q34" s="5"/>
      <c r="R34" s="5"/>
      <c r="S34" s="5"/>
      <c r="T34" s="5"/>
      <c r="U34" s="5"/>
      <c r="W34" s="3"/>
    </row>
    <row r="35" spans="1:23" ht="12.75">
      <c r="A35" s="21" t="s">
        <v>29</v>
      </c>
      <c r="B35" s="11"/>
      <c r="C35" s="50"/>
      <c r="E35" s="3"/>
      <c r="G35" s="5">
        <f>S19</f>
        <v>0</v>
      </c>
      <c r="H35" s="5"/>
      <c r="I35" s="5"/>
      <c r="J35" s="5"/>
      <c r="K35" s="5"/>
      <c r="L35" s="5"/>
      <c r="M35" s="5"/>
      <c r="O35" s="3"/>
      <c r="Q35" s="5"/>
      <c r="R35" s="5"/>
      <c r="S35" s="5"/>
      <c r="T35" s="5"/>
      <c r="U35" s="5"/>
      <c r="W35" s="3"/>
    </row>
    <row r="36" spans="2:23" ht="9" customHeight="1">
      <c r="B36" s="11"/>
      <c r="C36" s="50"/>
      <c r="E36" s="3"/>
      <c r="G36" s="5"/>
      <c r="H36" s="5"/>
      <c r="I36" s="5"/>
      <c r="J36" s="5"/>
      <c r="K36" s="5"/>
      <c r="L36" s="5"/>
      <c r="M36" s="5"/>
      <c r="O36" s="3"/>
      <c r="Q36" s="5"/>
      <c r="R36" s="5"/>
      <c r="S36" s="5"/>
      <c r="T36" s="5"/>
      <c r="U36" s="5"/>
      <c r="W36" s="3"/>
    </row>
    <row r="37" spans="1:23" ht="12.75">
      <c r="A37" t="s">
        <v>26</v>
      </c>
      <c r="B37" s="11"/>
      <c r="C37" s="50">
        <f>C33</f>
        <v>14051.544914223115</v>
      </c>
      <c r="E37" s="19">
        <f>G37/C37</f>
        <v>10.159951156366718</v>
      </c>
      <c r="G37" s="5">
        <f>SUM(G33:G35)</f>
        <v>142763.01</v>
      </c>
      <c r="H37" s="5"/>
      <c r="I37" s="5"/>
      <c r="J37" s="5"/>
      <c r="K37" s="5"/>
      <c r="O37" s="22"/>
      <c r="P37" s="5"/>
      <c r="Q37" s="5"/>
      <c r="R37" s="5"/>
      <c r="S37" s="5"/>
      <c r="T37" s="5"/>
      <c r="U37" s="5"/>
      <c r="W37" s="3"/>
    </row>
    <row r="38" spans="2:23" ht="12.75">
      <c r="B38" s="11"/>
      <c r="C38" s="50"/>
      <c r="E38" s="19"/>
      <c r="G38" s="5"/>
      <c r="H38" s="5"/>
      <c r="I38" s="5" t="s">
        <v>32</v>
      </c>
      <c r="J38" s="5"/>
      <c r="K38" s="5"/>
      <c r="M38" s="3">
        <f>(((G39/C33)+E37)/E30)-1</f>
        <v>0</v>
      </c>
      <c r="O38" s="3"/>
      <c r="P38" s="5"/>
      <c r="Q38" s="5"/>
      <c r="R38" s="5"/>
      <c r="S38" s="5"/>
      <c r="T38" s="5"/>
      <c r="U38" s="5"/>
      <c r="W38" s="3"/>
    </row>
    <row r="39" spans="1:23" ht="12.75">
      <c r="A39" t="s">
        <v>30</v>
      </c>
      <c r="B39" s="11"/>
      <c r="C39" s="50">
        <f>G39/E37</f>
        <v>0</v>
      </c>
      <c r="E39" s="3"/>
      <c r="G39" s="5">
        <f>Q19</f>
        <v>0</v>
      </c>
      <c r="H39" s="5"/>
      <c r="I39" s="5"/>
      <c r="J39" s="5"/>
      <c r="K39" s="5"/>
      <c r="M39" s="3"/>
      <c r="O39" s="49"/>
      <c r="P39" s="5"/>
      <c r="Q39" s="5"/>
      <c r="R39" s="5"/>
      <c r="S39" s="5"/>
      <c r="T39" s="5"/>
      <c r="U39" s="5"/>
      <c r="W39" s="3"/>
    </row>
    <row r="40" spans="2:23" ht="12.75">
      <c r="B40" s="11"/>
      <c r="C40" s="50"/>
      <c r="E40" s="3"/>
      <c r="G40" s="5"/>
      <c r="H40" s="5"/>
      <c r="I40" s="5"/>
      <c r="J40" s="5"/>
      <c r="K40" s="5"/>
      <c r="M40" s="75"/>
      <c r="O40" s="3"/>
      <c r="P40" s="5"/>
      <c r="Q40" s="5"/>
      <c r="R40" s="5"/>
      <c r="S40" s="5"/>
      <c r="T40" s="5"/>
      <c r="U40" s="5"/>
      <c r="W40" s="3"/>
    </row>
    <row r="41" spans="1:23" ht="12.75">
      <c r="A41" t="s">
        <v>27</v>
      </c>
      <c r="B41" s="11"/>
      <c r="C41" s="50">
        <f>SUM(C37:C40)</f>
        <v>14051.544914223115</v>
      </c>
      <c r="E41" s="3"/>
      <c r="G41" s="5">
        <f>SUM(G37:G39)</f>
        <v>142763.01</v>
      </c>
      <c r="H41" s="5"/>
      <c r="I41" s="6"/>
      <c r="J41" s="6"/>
      <c r="K41" s="6"/>
      <c r="L41" s="1"/>
      <c r="M41" s="76"/>
      <c r="N41" s="1"/>
      <c r="O41" s="24"/>
      <c r="P41" s="6"/>
      <c r="Q41" s="6"/>
      <c r="R41" s="5"/>
      <c r="S41" s="5"/>
      <c r="T41" s="6"/>
      <c r="U41" s="6"/>
      <c r="W41" s="3"/>
    </row>
    <row r="42" spans="2:23" ht="12.75">
      <c r="B42" s="11"/>
      <c r="C42" s="5"/>
      <c r="E42" s="3"/>
      <c r="G42" s="5"/>
      <c r="H42" s="5"/>
      <c r="I42" s="5"/>
      <c r="J42" s="5"/>
      <c r="K42" s="5"/>
      <c r="L42" s="5"/>
      <c r="M42" s="52"/>
      <c r="O42" s="49"/>
      <c r="Q42" s="5"/>
      <c r="R42" s="5"/>
      <c r="S42" s="5"/>
      <c r="T42" s="5"/>
      <c r="U42" s="5"/>
      <c r="W42" s="3"/>
    </row>
    <row r="43" spans="1:23" s="1" customFormat="1" ht="12.75">
      <c r="A43" s="2"/>
      <c r="B43" s="14"/>
      <c r="C43" s="6"/>
      <c r="E43" s="39"/>
      <c r="G43" s="6"/>
      <c r="H43" s="6"/>
      <c r="I43" s="6"/>
      <c r="J43" s="6"/>
      <c r="K43" s="6"/>
      <c r="L43" s="6"/>
      <c r="M43" s="6"/>
      <c r="O43" s="39"/>
      <c r="Q43" s="6"/>
      <c r="R43" s="6"/>
      <c r="S43" s="6"/>
      <c r="T43" s="6"/>
      <c r="U43" s="6"/>
      <c r="W43" s="39"/>
    </row>
    <row r="44" spans="2:23" ht="15" customHeight="1">
      <c r="B44" s="11"/>
      <c r="C44" s="5"/>
      <c r="E44" s="38"/>
      <c r="G44" s="5"/>
      <c r="H44" s="5"/>
      <c r="I44" s="5"/>
      <c r="J44" s="5"/>
      <c r="K44" s="5"/>
      <c r="L44" s="5"/>
      <c r="M44" s="5"/>
      <c r="O44" s="38"/>
      <c r="Q44" s="5"/>
      <c r="R44" s="5"/>
      <c r="S44" s="5"/>
      <c r="T44" s="5"/>
      <c r="U44" s="5"/>
      <c r="W44" s="38"/>
    </row>
    <row r="45" spans="1:23" s="63" customFormat="1" ht="15" customHeight="1">
      <c r="A45" s="60" t="s">
        <v>47</v>
      </c>
      <c r="B45" s="61"/>
      <c r="C45" s="62"/>
      <c r="E45" s="64"/>
      <c r="G45" s="62"/>
      <c r="H45" s="62"/>
      <c r="I45" s="62"/>
      <c r="J45" s="62"/>
      <c r="K45" s="62"/>
      <c r="L45" s="62"/>
      <c r="M45" s="62"/>
      <c r="O45" s="64"/>
      <c r="Q45" s="62"/>
      <c r="R45" s="62"/>
      <c r="S45" s="62"/>
      <c r="T45" s="62"/>
      <c r="U45" s="62"/>
      <c r="W45" s="64"/>
    </row>
    <row r="46" spans="1:23" s="63" customFormat="1" ht="15" customHeight="1">
      <c r="A46" s="63" t="s">
        <v>74</v>
      </c>
      <c r="B46" s="61"/>
      <c r="C46" s="62"/>
      <c r="E46" s="64"/>
      <c r="G46" s="62"/>
      <c r="H46" s="62"/>
      <c r="I46" s="62"/>
      <c r="J46" s="62"/>
      <c r="K46" s="62"/>
      <c r="L46" s="62"/>
      <c r="M46" s="62"/>
      <c r="O46" s="64"/>
      <c r="Q46" s="62"/>
      <c r="R46" s="62"/>
      <c r="S46" s="62"/>
      <c r="T46" s="62"/>
      <c r="U46" s="62"/>
      <c r="W46" s="64"/>
    </row>
    <row r="47" spans="1:23" s="63" customFormat="1" ht="15" customHeight="1">
      <c r="A47" s="63" t="s">
        <v>75</v>
      </c>
      <c r="B47" s="61"/>
      <c r="C47" s="62"/>
      <c r="E47" s="64"/>
      <c r="G47" s="62"/>
      <c r="H47" s="62"/>
      <c r="I47" s="62"/>
      <c r="J47" s="62"/>
      <c r="K47" s="62"/>
      <c r="L47" s="62"/>
      <c r="M47" s="62"/>
      <c r="O47" s="64"/>
      <c r="Q47" s="62"/>
      <c r="R47" s="62"/>
      <c r="S47" s="62"/>
      <c r="T47" s="62"/>
      <c r="U47" s="62"/>
      <c r="W47" s="64"/>
    </row>
    <row r="48" spans="1:23" s="63" customFormat="1" ht="15" customHeight="1">
      <c r="A48" s="63" t="s">
        <v>76</v>
      </c>
      <c r="B48" s="61"/>
      <c r="C48" s="62"/>
      <c r="E48" s="64"/>
      <c r="G48" s="62"/>
      <c r="H48" s="62"/>
      <c r="I48" s="62"/>
      <c r="J48" s="62"/>
      <c r="K48" s="62"/>
      <c r="L48" s="62"/>
      <c r="M48" s="62"/>
      <c r="O48" s="64"/>
      <c r="Q48" s="62"/>
      <c r="R48" s="62"/>
      <c r="S48" s="62"/>
      <c r="T48" s="62"/>
      <c r="U48" s="62"/>
      <c r="W48" s="64"/>
    </row>
    <row r="49" spans="1:23" s="63" customFormat="1" ht="15" customHeight="1">
      <c r="A49" s="63" t="s">
        <v>44</v>
      </c>
      <c r="B49" s="61"/>
      <c r="C49" s="62"/>
      <c r="E49" s="64"/>
      <c r="G49" s="62"/>
      <c r="H49" s="62"/>
      <c r="I49" s="62"/>
      <c r="J49" s="62"/>
      <c r="K49" s="62"/>
      <c r="L49" s="62"/>
      <c r="M49" s="62"/>
      <c r="O49" s="64"/>
      <c r="Q49" s="62"/>
      <c r="R49" s="62"/>
      <c r="S49" s="62"/>
      <c r="T49" s="62"/>
      <c r="U49" s="62"/>
      <c r="W49" s="64"/>
    </row>
    <row r="50" spans="1:23" s="63" customFormat="1" ht="15" customHeight="1">
      <c r="A50" s="63" t="s">
        <v>87</v>
      </c>
      <c r="B50" s="61"/>
      <c r="C50" s="62"/>
      <c r="E50" s="64"/>
      <c r="G50" s="62"/>
      <c r="H50" s="62"/>
      <c r="I50" s="62"/>
      <c r="J50" s="62"/>
      <c r="K50" s="62"/>
      <c r="L50" s="62"/>
      <c r="M50" s="62"/>
      <c r="O50" s="64"/>
      <c r="Q50" s="62"/>
      <c r="R50" s="62"/>
      <c r="S50" s="62"/>
      <c r="T50" s="62"/>
      <c r="U50" s="62"/>
      <c r="W50" s="64"/>
    </row>
    <row r="51" spans="2:23" s="63" customFormat="1" ht="15" customHeight="1">
      <c r="B51" s="61"/>
      <c r="C51" s="62"/>
      <c r="E51" s="64"/>
      <c r="G51" s="62"/>
      <c r="H51" s="62"/>
      <c r="I51" s="62"/>
      <c r="J51" s="62"/>
      <c r="K51" s="62"/>
      <c r="L51" s="62"/>
      <c r="M51" s="62"/>
      <c r="O51" s="64"/>
      <c r="Q51" s="62"/>
      <c r="R51" s="62"/>
      <c r="S51" s="62"/>
      <c r="T51" s="62"/>
      <c r="U51" s="62"/>
      <c r="W51" s="64"/>
    </row>
    <row r="52" spans="1:23" s="45" customFormat="1" ht="15.75">
      <c r="A52" s="42" t="s">
        <v>48</v>
      </c>
      <c r="B52" s="43"/>
      <c r="C52" s="44"/>
      <c r="E52" s="47"/>
      <c r="G52" s="44"/>
      <c r="H52" s="44"/>
      <c r="I52" s="44"/>
      <c r="J52" s="44"/>
      <c r="K52" s="44"/>
      <c r="L52" s="44"/>
      <c r="M52" s="44"/>
      <c r="O52" s="47"/>
      <c r="Q52" s="44"/>
      <c r="R52" s="44"/>
      <c r="S52" s="44"/>
      <c r="T52" s="44"/>
      <c r="U52" s="44"/>
      <c r="W52" s="47"/>
    </row>
    <row r="53" spans="2:23" s="26" customFormat="1" ht="12">
      <c r="B53" s="27"/>
      <c r="C53" s="30" t="s">
        <v>3</v>
      </c>
      <c r="E53" s="40"/>
      <c r="G53" s="30"/>
      <c r="H53" s="30"/>
      <c r="I53" s="30"/>
      <c r="J53" s="30"/>
      <c r="K53" s="30"/>
      <c r="L53" s="30"/>
      <c r="M53" s="30" t="s">
        <v>9</v>
      </c>
      <c r="O53" s="40" t="s">
        <v>5</v>
      </c>
      <c r="Q53" s="30"/>
      <c r="R53" s="30"/>
      <c r="S53" s="30" t="s">
        <v>28</v>
      </c>
      <c r="T53" s="30"/>
      <c r="U53" s="30" t="s">
        <v>3</v>
      </c>
      <c r="W53" s="40"/>
    </row>
    <row r="54" spans="2:23" s="26" customFormat="1" ht="12">
      <c r="B54" s="27"/>
      <c r="C54" s="30" t="s">
        <v>4</v>
      </c>
      <c r="E54" s="40" t="s">
        <v>5</v>
      </c>
      <c r="G54" s="30"/>
      <c r="H54" s="30"/>
      <c r="I54" s="30"/>
      <c r="J54" s="30"/>
      <c r="K54" s="30" t="s">
        <v>40</v>
      </c>
      <c r="L54" s="30"/>
      <c r="M54" s="30" t="s">
        <v>3</v>
      </c>
      <c r="O54" s="40" t="s">
        <v>9</v>
      </c>
      <c r="Q54" s="30"/>
      <c r="R54" s="30"/>
      <c r="S54" s="30" t="s">
        <v>11</v>
      </c>
      <c r="T54" s="30"/>
      <c r="U54" s="30" t="s">
        <v>4</v>
      </c>
      <c r="W54" s="40" t="s">
        <v>5</v>
      </c>
    </row>
    <row r="55" spans="1:23" s="26" customFormat="1" ht="12">
      <c r="A55" s="37" t="s">
        <v>17</v>
      </c>
      <c r="B55" s="27"/>
      <c r="C55" s="35" t="str">
        <f>C14</f>
        <v>Apr. 1, 2006</v>
      </c>
      <c r="E55" s="41" t="s">
        <v>2</v>
      </c>
      <c r="G55" s="28" t="s">
        <v>6</v>
      </c>
      <c r="H55" s="30"/>
      <c r="I55" s="28" t="s">
        <v>7</v>
      </c>
      <c r="J55" s="30"/>
      <c r="K55" s="28" t="s">
        <v>41</v>
      </c>
      <c r="L55" s="30"/>
      <c r="M55" s="28" t="s">
        <v>4</v>
      </c>
      <c r="O55" s="41" t="s">
        <v>2</v>
      </c>
      <c r="Q55" s="28" t="s">
        <v>10</v>
      </c>
      <c r="R55" s="30"/>
      <c r="S55" s="28" t="s">
        <v>12</v>
      </c>
      <c r="T55" s="30"/>
      <c r="U55" s="35" t="str">
        <f>U14</f>
        <v>Jun. 30, 2006</v>
      </c>
      <c r="W55" s="41" t="s">
        <v>2</v>
      </c>
    </row>
    <row r="56" spans="2:23" ht="9" customHeight="1">
      <c r="B56" s="11"/>
      <c r="C56" s="5"/>
      <c r="E56" s="38"/>
      <c r="G56" s="5"/>
      <c r="H56" s="5"/>
      <c r="I56" s="5"/>
      <c r="J56" s="5"/>
      <c r="K56" s="5"/>
      <c r="L56" s="5"/>
      <c r="M56" s="5"/>
      <c r="O56" s="38"/>
      <c r="Q56" s="5"/>
      <c r="R56" s="5"/>
      <c r="S56" s="5"/>
      <c r="T56" s="5"/>
      <c r="U56" s="5"/>
      <c r="W56" s="38"/>
    </row>
    <row r="57" spans="1:23" ht="12.75">
      <c r="A57" t="s">
        <v>14</v>
      </c>
      <c r="B57" s="11"/>
      <c r="C57" s="5">
        <f>'1st Qtr'!U61</f>
        <v>53020.68</v>
      </c>
      <c r="E57" s="38">
        <f>C57/$C$60</f>
        <v>0.3713894796698388</v>
      </c>
      <c r="G57" s="5"/>
      <c r="H57" s="5"/>
      <c r="I57" s="5"/>
      <c r="J57" s="5"/>
      <c r="K57" s="5"/>
      <c r="L57" s="5"/>
      <c r="M57" s="5">
        <f>K57+I57+G57+C57</f>
        <v>53020.68</v>
      </c>
      <c r="O57" s="38">
        <f>M57/$M$60</f>
        <v>0.3713894796698388</v>
      </c>
      <c r="Q57" s="5">
        <f>ROUND($Q$19*O57,2)</f>
        <v>0</v>
      </c>
      <c r="R57" s="5"/>
      <c r="S57" s="5">
        <f>ROUND($S$19*O57,2)</f>
        <v>0</v>
      </c>
      <c r="T57" s="5"/>
      <c r="U57" s="5">
        <f>ROUND($U$19*O57,2)</f>
        <v>53020.68</v>
      </c>
      <c r="W57" s="38">
        <f>U57/$U$60</f>
        <v>0.3713894796698388</v>
      </c>
    </row>
    <row r="58" spans="1:23" ht="12.75">
      <c r="A58" t="s">
        <v>15</v>
      </c>
      <c r="B58" s="11"/>
      <c r="C58" s="5">
        <f>'1st Qtr'!U62</f>
        <v>64938.46</v>
      </c>
      <c r="E58" s="38">
        <f>C58/$C$60</f>
        <v>0.4548689467951117</v>
      </c>
      <c r="G58" s="5"/>
      <c r="H58" s="5"/>
      <c r="I58" s="5"/>
      <c r="J58" s="5"/>
      <c r="K58" s="5"/>
      <c r="L58" s="5"/>
      <c r="M58" s="5">
        <f>K58+I58+G58+C58</f>
        <v>64938.46</v>
      </c>
      <c r="O58" s="38">
        <f>M58/$M$60</f>
        <v>0.4548689467951117</v>
      </c>
      <c r="Q58" s="5">
        <f>ROUND($Q$19*O58,2)</f>
        <v>0</v>
      </c>
      <c r="R58" s="5"/>
      <c r="S58" s="5">
        <f>ROUND($S$19*O58,2)</f>
        <v>0</v>
      </c>
      <c r="T58" s="5"/>
      <c r="U58" s="5">
        <f>ROUND($U$19*O58,2)</f>
        <v>64938.46</v>
      </c>
      <c r="W58" s="38">
        <f>U58/$U$60</f>
        <v>0.4548689467951117</v>
      </c>
    </row>
    <row r="59" spans="1:23" s="7" customFormat="1" ht="12.75">
      <c r="A59" s="7" t="s">
        <v>39</v>
      </c>
      <c r="B59" s="13"/>
      <c r="C59" s="10">
        <f>'1st Qtr'!U63</f>
        <v>24803.87</v>
      </c>
      <c r="E59" s="53">
        <f>C59/$C$60</f>
        <v>0.17374157353504943</v>
      </c>
      <c r="G59" s="8"/>
      <c r="H59" s="9"/>
      <c r="I59" s="8"/>
      <c r="J59" s="9"/>
      <c r="K59" s="8"/>
      <c r="L59" s="9"/>
      <c r="M59" s="10">
        <f>K59+I59+G59+C59</f>
        <v>24803.87</v>
      </c>
      <c r="O59" s="53">
        <f>M59/$M$60</f>
        <v>0.17374157353504943</v>
      </c>
      <c r="Q59" s="10">
        <f>ROUND($Q$19*O59,2)</f>
        <v>0</v>
      </c>
      <c r="R59" s="9"/>
      <c r="S59" s="10">
        <f>ROUND($S$19*O59,2)</f>
        <v>0</v>
      </c>
      <c r="T59" s="9"/>
      <c r="U59" s="10">
        <f>ROUND($U$19*O59,2)</f>
        <v>24803.87</v>
      </c>
      <c r="W59" s="53">
        <f>U59/$U$60</f>
        <v>0.17374157353504943</v>
      </c>
    </row>
    <row r="60" spans="1:23" s="1" customFormat="1" ht="12.75">
      <c r="A60" s="2" t="s">
        <v>2</v>
      </c>
      <c r="B60" s="14"/>
      <c r="C60" s="6">
        <f>SUM(C57:C59)</f>
        <v>142763.01</v>
      </c>
      <c r="E60" s="39">
        <f>SUM(E57:E59)</f>
        <v>1</v>
      </c>
      <c r="G60" s="6">
        <f>SUM(G57:G59)</f>
        <v>0</v>
      </c>
      <c r="H60" s="6"/>
      <c r="I60" s="6">
        <f>SUM(I57:I59)</f>
        <v>0</v>
      </c>
      <c r="J60" s="6"/>
      <c r="K60" s="6">
        <f>SUM(K57:K59)</f>
        <v>0</v>
      </c>
      <c r="L60" s="6"/>
      <c r="M60" s="6">
        <f>SUM(M57:M59)</f>
        <v>142763.01</v>
      </c>
      <c r="O60" s="39">
        <f>SUM(O57:O59)</f>
        <v>1</v>
      </c>
      <c r="Q60" s="6">
        <f>SUM(Q57:Q59)</f>
        <v>0</v>
      </c>
      <c r="R60" s="6"/>
      <c r="S60" s="6">
        <f>SUM(S57:S59)</f>
        <v>0</v>
      </c>
      <c r="T60" s="6"/>
      <c r="U60" s="6">
        <f>SUM(U57:U59)</f>
        <v>142763.01</v>
      </c>
      <c r="W60" s="39">
        <f>SUM(W57:W59)</f>
        <v>1</v>
      </c>
    </row>
    <row r="61" spans="2:23" s="63" customFormat="1" ht="15" customHeight="1">
      <c r="B61" s="61"/>
      <c r="C61" s="62"/>
      <c r="E61" s="65"/>
      <c r="G61" s="62"/>
      <c r="H61" s="62"/>
      <c r="I61" s="62"/>
      <c r="J61" s="62"/>
      <c r="K61" s="62"/>
      <c r="L61" s="62"/>
      <c r="M61" s="62"/>
      <c r="O61" s="65"/>
      <c r="Q61" s="62"/>
      <c r="R61" s="62"/>
      <c r="S61" s="62"/>
      <c r="T61" s="62"/>
      <c r="U61" s="62"/>
      <c r="W61" s="65"/>
    </row>
  </sheetData>
  <mergeCells count="1">
    <mergeCell ref="A1:W1"/>
  </mergeCells>
  <printOptions/>
  <pageMargins left="0.75" right="0.75" top="1" bottom="1" header="0.5" footer="0.5"/>
  <pageSetup horizontalDpi="600" verticalDpi="600" orientation="portrait" r:id="rId1"/>
  <headerFooter alignWithMargins="0">
    <oddFooter>&amp;LEpiscopal Diocese of New York</oddFooter>
  </headerFooter>
</worksheet>
</file>

<file path=xl/worksheets/sheet4.xml><?xml version="1.0" encoding="utf-8"?>
<worksheet xmlns="http://schemas.openxmlformats.org/spreadsheetml/2006/main" xmlns:r="http://schemas.openxmlformats.org/officeDocument/2006/relationships">
  <sheetPr codeName="Sheet5"/>
  <dimension ref="A1:W61"/>
  <sheetViews>
    <sheetView workbookViewId="0" topLeftCell="A1">
      <selection activeCell="A18" sqref="A18"/>
    </sheetView>
  </sheetViews>
  <sheetFormatPr defaultColWidth="9.33203125" defaultRowHeight="12.75"/>
  <cols>
    <col min="3" max="3" width="12.16015625" style="0" bestFit="1" customWidth="1"/>
    <col min="4" max="4" width="1.0078125" style="0" customWidth="1"/>
    <col min="5" max="5" width="10.33203125" style="0" bestFit="1" customWidth="1"/>
    <col min="6" max="6" width="1.0078125" style="0" customWidth="1"/>
    <col min="7" max="7" width="12.66015625" style="0" bestFit="1" customWidth="1"/>
    <col min="8" max="8" width="1.0078125" style="0" customWidth="1"/>
    <col min="9" max="9" width="13.5" style="0" customWidth="1"/>
    <col min="10" max="10" width="1.0078125" style="0" customWidth="1"/>
    <col min="12" max="12" width="1.0078125" style="0" customWidth="1"/>
    <col min="13" max="13" width="12.16015625" style="0" bestFit="1" customWidth="1"/>
    <col min="14" max="14" width="1.0078125" style="0" customWidth="1"/>
    <col min="15" max="15" width="12.33203125" style="0" customWidth="1"/>
    <col min="16" max="16" width="1.0078125" style="0" customWidth="1"/>
    <col min="18" max="18" width="1.0078125" style="0" customWidth="1"/>
    <col min="19" max="19" width="10.66015625" style="0" bestFit="1" customWidth="1"/>
    <col min="20" max="20" width="1.0078125" style="0" customWidth="1"/>
    <col min="21" max="21" width="13.33203125" style="0" bestFit="1" customWidth="1"/>
    <col min="22" max="22" width="1.0078125" style="0" customWidth="1"/>
    <col min="23" max="23" width="10" style="0" bestFit="1" customWidth="1"/>
  </cols>
  <sheetData>
    <row r="1" spans="1:23" s="25" customFormat="1" ht="20.25">
      <c r="A1" s="114" t="s">
        <v>88</v>
      </c>
      <c r="B1" s="114"/>
      <c r="C1" s="114"/>
      <c r="D1" s="114"/>
      <c r="E1" s="114"/>
      <c r="F1" s="114"/>
      <c r="G1" s="114"/>
      <c r="H1" s="114"/>
      <c r="I1" s="114"/>
      <c r="J1" s="114"/>
      <c r="K1" s="114"/>
      <c r="L1" s="114"/>
      <c r="M1" s="114"/>
      <c r="N1" s="114"/>
      <c r="O1" s="114"/>
      <c r="P1" s="114"/>
      <c r="Q1" s="114"/>
      <c r="R1" s="114"/>
      <c r="S1" s="114"/>
      <c r="T1" s="114"/>
      <c r="U1" s="114"/>
      <c r="V1" s="114"/>
      <c r="W1" s="114"/>
    </row>
    <row r="2" s="58" customFormat="1" ht="15" customHeight="1"/>
    <row r="3" s="58" customFormat="1" ht="15" customHeight="1">
      <c r="A3" s="58" t="s">
        <v>71</v>
      </c>
    </row>
    <row r="4" s="58" customFormat="1" ht="15" customHeight="1"/>
    <row r="5" s="59" customFormat="1" ht="15" customHeight="1">
      <c r="A5" s="59" t="s">
        <v>42</v>
      </c>
    </row>
    <row r="6" s="59" customFormat="1" ht="15" customHeight="1">
      <c r="A6" s="58" t="s">
        <v>65</v>
      </c>
    </row>
    <row r="7" s="59" customFormat="1" ht="15" customHeight="1">
      <c r="A7" s="58" t="s">
        <v>72</v>
      </c>
    </row>
    <row r="8" s="58" customFormat="1" ht="15" customHeight="1">
      <c r="A8" s="58" t="s">
        <v>54</v>
      </c>
    </row>
    <row r="9" s="58" customFormat="1" ht="15" customHeight="1">
      <c r="A9" s="58" t="s">
        <v>43</v>
      </c>
    </row>
    <row r="10" spans="2:23" s="54" customFormat="1" ht="15" customHeight="1">
      <c r="B10" s="55"/>
      <c r="C10" s="56"/>
      <c r="E10" s="57"/>
      <c r="G10" s="56"/>
      <c r="H10" s="56"/>
      <c r="I10" s="56"/>
      <c r="J10" s="56"/>
      <c r="K10" s="56"/>
      <c r="L10" s="56"/>
      <c r="M10" s="56"/>
      <c r="O10" s="57"/>
      <c r="Q10" s="56"/>
      <c r="R10" s="56"/>
      <c r="S10" s="56"/>
      <c r="T10" s="56"/>
      <c r="U10" s="56"/>
      <c r="W10" s="57"/>
    </row>
    <row r="11" spans="1:23" s="45" customFormat="1" ht="15.75">
      <c r="A11" s="42" t="s">
        <v>58</v>
      </c>
      <c r="B11" s="43"/>
      <c r="C11" s="44"/>
      <c r="E11" s="46"/>
      <c r="G11" s="44"/>
      <c r="H11" s="44"/>
      <c r="I11" s="44"/>
      <c r="J11" s="44"/>
      <c r="K11" s="44"/>
      <c r="L11" s="44"/>
      <c r="M11" s="44"/>
      <c r="O11" s="46"/>
      <c r="Q11" s="44"/>
      <c r="R11" s="44"/>
      <c r="S11" s="44"/>
      <c r="T11" s="44"/>
      <c r="U11" s="44"/>
      <c r="W11" s="46"/>
    </row>
    <row r="12" spans="2:23" s="26" customFormat="1" ht="12">
      <c r="B12" s="27"/>
      <c r="C12" s="30" t="s">
        <v>3</v>
      </c>
      <c r="E12" s="31"/>
      <c r="G12" s="30"/>
      <c r="H12" s="30"/>
      <c r="I12" s="30"/>
      <c r="J12" s="30"/>
      <c r="K12" s="30"/>
      <c r="L12" s="30"/>
      <c r="M12" s="30" t="s">
        <v>9</v>
      </c>
      <c r="O12" s="31" t="s">
        <v>5</v>
      </c>
      <c r="Q12" s="30"/>
      <c r="R12" s="30"/>
      <c r="S12" s="30" t="s">
        <v>28</v>
      </c>
      <c r="T12" s="30"/>
      <c r="U12" s="30" t="s">
        <v>3</v>
      </c>
      <c r="W12" s="31"/>
    </row>
    <row r="13" spans="2:23" s="26" customFormat="1" ht="12">
      <c r="B13" s="27"/>
      <c r="C13" s="30" t="s">
        <v>4</v>
      </c>
      <c r="E13" s="31" t="s">
        <v>5</v>
      </c>
      <c r="G13" s="30"/>
      <c r="H13" s="30"/>
      <c r="I13" s="30"/>
      <c r="J13" s="30"/>
      <c r="K13" s="30" t="s">
        <v>13</v>
      </c>
      <c r="L13" s="30"/>
      <c r="M13" s="30" t="s">
        <v>3</v>
      </c>
      <c r="O13" s="31" t="s">
        <v>9</v>
      </c>
      <c r="Q13" s="30"/>
      <c r="R13" s="30"/>
      <c r="S13" s="30" t="s">
        <v>11</v>
      </c>
      <c r="T13" s="30"/>
      <c r="U13" s="30" t="s">
        <v>4</v>
      </c>
      <c r="W13" s="31" t="s">
        <v>5</v>
      </c>
    </row>
    <row r="14" spans="1:23" s="74" customFormat="1" ht="12">
      <c r="A14" s="72" t="s">
        <v>16</v>
      </c>
      <c r="B14" s="73"/>
      <c r="C14" s="72" t="s">
        <v>59</v>
      </c>
      <c r="E14" s="72" t="s">
        <v>2</v>
      </c>
      <c r="G14" s="72" t="s">
        <v>6</v>
      </c>
      <c r="I14" s="72" t="s">
        <v>7</v>
      </c>
      <c r="K14" s="72" t="s">
        <v>8</v>
      </c>
      <c r="M14" s="72" t="s">
        <v>4</v>
      </c>
      <c r="O14" s="72" t="s">
        <v>2</v>
      </c>
      <c r="Q14" s="72" t="s">
        <v>10</v>
      </c>
      <c r="S14" s="72" t="s">
        <v>12</v>
      </c>
      <c r="U14" s="72" t="s">
        <v>60</v>
      </c>
      <c r="W14" s="72" t="s">
        <v>2</v>
      </c>
    </row>
    <row r="15" spans="2:23" ht="9" customHeight="1">
      <c r="B15" s="11"/>
      <c r="C15" s="5"/>
      <c r="E15" s="3"/>
      <c r="G15" s="5"/>
      <c r="H15" s="5"/>
      <c r="I15" s="5"/>
      <c r="J15" s="5"/>
      <c r="K15" s="5"/>
      <c r="L15" s="5"/>
      <c r="M15" s="5"/>
      <c r="O15" s="3"/>
      <c r="Q15" s="5"/>
      <c r="R15" s="5"/>
      <c r="S15" s="5"/>
      <c r="T15" s="5"/>
      <c r="U15" s="5"/>
      <c r="W15" s="3"/>
    </row>
    <row r="16" spans="1:23" ht="12.75">
      <c r="A16" t="s">
        <v>0</v>
      </c>
      <c r="B16" s="11"/>
      <c r="C16" s="5">
        <f>'2nd Qtr'!U16</f>
        <v>74689.76</v>
      </c>
      <c r="E16" s="38">
        <f>C16/$C$19</f>
        <v>0.5231730544207494</v>
      </c>
      <c r="G16" s="5"/>
      <c r="H16" s="5"/>
      <c r="I16" s="5"/>
      <c r="J16" s="5"/>
      <c r="K16" s="5"/>
      <c r="L16" s="5"/>
      <c r="M16" s="5">
        <f>K16+I16+G16+C16</f>
        <v>74689.76</v>
      </c>
      <c r="O16" s="38">
        <f>M16/$M$19</f>
        <v>0.5231730544207494</v>
      </c>
      <c r="Q16" s="5"/>
      <c r="R16" s="5"/>
      <c r="S16" s="5">
        <f>U16-M16-Q16</f>
        <v>0</v>
      </c>
      <c r="T16" s="5"/>
      <c r="U16" s="5">
        <v>74689.76</v>
      </c>
      <c r="W16" s="38">
        <f>U16/$U$19</f>
        <v>0.5231730544207494</v>
      </c>
    </row>
    <row r="17" spans="1:23" s="13" customFormat="1" ht="12.75">
      <c r="A17" s="13" t="s">
        <v>1</v>
      </c>
      <c r="C17" s="5">
        <f>'2nd Qtr'!U17</f>
        <v>53704.83</v>
      </c>
      <c r="E17" s="38">
        <f>C17/$C$19</f>
        <v>0.376181687399278</v>
      </c>
      <c r="G17" s="51"/>
      <c r="H17" s="51"/>
      <c r="I17" s="51"/>
      <c r="J17" s="51"/>
      <c r="K17" s="51"/>
      <c r="L17" s="51"/>
      <c r="M17" s="52">
        <f>K17+I17+G17+C17</f>
        <v>53704.83</v>
      </c>
      <c r="O17" s="38">
        <f>M17/$M$19</f>
        <v>0.376181687399278</v>
      </c>
      <c r="Q17" s="51"/>
      <c r="R17" s="51"/>
      <c r="S17" s="5">
        <f>U17-M17-Q17</f>
        <v>0</v>
      </c>
      <c r="T17" s="51"/>
      <c r="U17" s="51">
        <v>53704.83</v>
      </c>
      <c r="W17" s="38">
        <f>U17/$U$19</f>
        <v>0.376181687399278</v>
      </c>
    </row>
    <row r="18" spans="1:23" s="7" customFormat="1" ht="12.75">
      <c r="A18" s="7" t="s">
        <v>105</v>
      </c>
      <c r="B18" s="13"/>
      <c r="C18" s="10">
        <f>'2nd Qtr'!U18</f>
        <v>14368.42</v>
      </c>
      <c r="E18" s="53">
        <f>C18/$C$19</f>
        <v>0.10064525817997252</v>
      </c>
      <c r="G18" s="8"/>
      <c r="H18" s="9"/>
      <c r="I18" s="8"/>
      <c r="J18" s="9"/>
      <c r="K18" s="8"/>
      <c r="L18" s="9"/>
      <c r="M18" s="10">
        <f>K18+I18+G18+C18</f>
        <v>14368.42</v>
      </c>
      <c r="O18" s="53">
        <f>M18/$M$19</f>
        <v>0.10064525817997252</v>
      </c>
      <c r="Q18" s="8"/>
      <c r="R18" s="9"/>
      <c r="S18" s="8">
        <f>U18-M18-Q18</f>
        <v>0</v>
      </c>
      <c r="T18" s="9"/>
      <c r="U18" s="8">
        <v>14368.42</v>
      </c>
      <c r="W18" s="53">
        <f>U18/$U$19</f>
        <v>0.10064525817997252</v>
      </c>
    </row>
    <row r="19" spans="1:23" s="1" customFormat="1" ht="12.75">
      <c r="A19" s="2" t="s">
        <v>2</v>
      </c>
      <c r="B19" s="14"/>
      <c r="C19" s="6">
        <f>SUM(C16:C18)</f>
        <v>142763.01</v>
      </c>
      <c r="E19" s="39">
        <f>SUM(E16:E18)</f>
        <v>0.9999999999999999</v>
      </c>
      <c r="G19" s="6">
        <f>SUM(G16:G18)</f>
        <v>0</v>
      </c>
      <c r="H19" s="6"/>
      <c r="I19" s="6">
        <f>SUM(I16:I18)</f>
        <v>0</v>
      </c>
      <c r="J19" s="6"/>
      <c r="K19" s="6">
        <f>SUM(K16:K18)</f>
        <v>0</v>
      </c>
      <c r="L19" s="6"/>
      <c r="M19" s="6">
        <f>SUM(M16:M18)</f>
        <v>142763.01</v>
      </c>
      <c r="O19" s="39">
        <f>SUM(O16:O18)</f>
        <v>0.9999999999999999</v>
      </c>
      <c r="Q19" s="6">
        <f>SUM(Q16:Q18)</f>
        <v>0</v>
      </c>
      <c r="R19" s="6"/>
      <c r="S19" s="6">
        <f>SUM(S16:S18)</f>
        <v>0</v>
      </c>
      <c r="T19" s="6"/>
      <c r="U19" s="6">
        <f>SUM(U16:U18)</f>
        <v>142763.01</v>
      </c>
      <c r="W19" s="39">
        <f>SUM(W16:W18)</f>
        <v>0.9999999999999999</v>
      </c>
    </row>
    <row r="20" spans="2:23" s="58" customFormat="1" ht="15" customHeight="1">
      <c r="B20" s="69"/>
      <c r="C20" s="70"/>
      <c r="E20" s="71"/>
      <c r="G20" s="70"/>
      <c r="H20" s="70"/>
      <c r="I20" s="70"/>
      <c r="J20" s="70"/>
      <c r="K20" s="70"/>
      <c r="L20" s="70"/>
      <c r="M20" s="70"/>
      <c r="O20" s="71"/>
      <c r="Q20" s="70"/>
      <c r="R20" s="70"/>
      <c r="S20" s="70"/>
      <c r="T20" s="70"/>
      <c r="U20" s="70"/>
      <c r="W20" s="71"/>
    </row>
    <row r="21" spans="2:23" s="58" customFormat="1" ht="15">
      <c r="B21" s="69"/>
      <c r="C21" s="70"/>
      <c r="E21" s="71"/>
      <c r="G21" s="70"/>
      <c r="H21" s="70"/>
      <c r="I21" s="70"/>
      <c r="J21" s="70"/>
      <c r="K21" s="70"/>
      <c r="L21" s="70"/>
      <c r="M21" s="70"/>
      <c r="O21" s="71"/>
      <c r="Q21" s="70"/>
      <c r="R21" s="70"/>
      <c r="S21" s="70"/>
      <c r="T21" s="70"/>
      <c r="U21" s="70"/>
      <c r="W21" s="71"/>
    </row>
    <row r="22" s="59" customFormat="1" ht="15" customHeight="1">
      <c r="A22" s="59" t="s">
        <v>46</v>
      </c>
    </row>
    <row r="23" spans="1:23" s="58" customFormat="1" ht="15">
      <c r="A23" s="58" t="s">
        <v>85</v>
      </c>
      <c r="B23" s="69"/>
      <c r="C23" s="70"/>
      <c r="E23" s="71"/>
      <c r="G23" s="70"/>
      <c r="H23" s="70"/>
      <c r="I23" s="70"/>
      <c r="J23" s="70"/>
      <c r="K23" s="70"/>
      <c r="L23" s="70"/>
      <c r="M23" s="70"/>
      <c r="O23" s="71"/>
      <c r="Q23" s="70"/>
      <c r="R23" s="70"/>
      <c r="S23" s="70"/>
      <c r="T23" s="70"/>
      <c r="U23" s="70"/>
      <c r="W23" s="71"/>
    </row>
    <row r="24" spans="1:23" s="58" customFormat="1" ht="15">
      <c r="A24" s="58" t="s">
        <v>73</v>
      </c>
      <c r="B24" s="69"/>
      <c r="C24" s="70"/>
      <c r="E24" s="71"/>
      <c r="G24" s="70"/>
      <c r="H24" s="70"/>
      <c r="I24" s="70"/>
      <c r="J24" s="70"/>
      <c r="K24" s="70"/>
      <c r="L24" s="70"/>
      <c r="M24" s="70"/>
      <c r="O24" s="71"/>
      <c r="Q24" s="70"/>
      <c r="R24" s="70"/>
      <c r="S24" s="70"/>
      <c r="T24" s="70"/>
      <c r="U24" s="70"/>
      <c r="W24" s="71"/>
    </row>
    <row r="25" spans="1:23" s="58" customFormat="1" ht="15">
      <c r="A25" s="58" t="s">
        <v>86</v>
      </c>
      <c r="B25" s="69"/>
      <c r="C25" s="70"/>
      <c r="E25" s="71"/>
      <c r="G25" s="70"/>
      <c r="H25" s="70"/>
      <c r="I25" s="70"/>
      <c r="J25" s="70"/>
      <c r="K25" s="70"/>
      <c r="L25" s="70"/>
      <c r="M25" s="70"/>
      <c r="O25" s="71"/>
      <c r="Q25" s="70"/>
      <c r="R25" s="70"/>
      <c r="S25" s="70"/>
      <c r="T25" s="70"/>
      <c r="U25" s="70"/>
      <c r="W25" s="71"/>
    </row>
    <row r="26" spans="2:23" s="58" customFormat="1" ht="15">
      <c r="B26" s="69"/>
      <c r="C26" s="70"/>
      <c r="E26" s="71"/>
      <c r="G26" s="70"/>
      <c r="H26" s="70"/>
      <c r="I26" s="70"/>
      <c r="J26" s="70"/>
      <c r="K26" s="70"/>
      <c r="L26" s="70"/>
      <c r="M26" s="70"/>
      <c r="O26" s="71"/>
      <c r="Q26" s="70"/>
      <c r="R26" s="70"/>
      <c r="S26" s="70"/>
      <c r="T26" s="70"/>
      <c r="U26" s="70"/>
      <c r="W26" s="71"/>
    </row>
    <row r="27" spans="1:23" s="45" customFormat="1" ht="15.75">
      <c r="A27" s="42" t="s">
        <v>68</v>
      </c>
      <c r="B27" s="48"/>
      <c r="C27" s="44"/>
      <c r="E27" s="46"/>
      <c r="G27" s="44"/>
      <c r="H27" s="44"/>
      <c r="I27" s="44"/>
      <c r="J27" s="44"/>
      <c r="K27" s="44"/>
      <c r="L27" s="44"/>
      <c r="M27" s="44"/>
      <c r="O27" s="46"/>
      <c r="Q27" s="44"/>
      <c r="R27" s="44"/>
      <c r="S27" s="44"/>
      <c r="T27" s="44"/>
      <c r="U27" s="44"/>
      <c r="W27" s="46"/>
    </row>
    <row r="28" spans="2:23" s="26" customFormat="1" ht="12">
      <c r="B28" s="27"/>
      <c r="C28" s="28" t="s">
        <v>22</v>
      </c>
      <c r="E28" s="29" t="s">
        <v>23</v>
      </c>
      <c r="G28" s="28" t="s">
        <v>37</v>
      </c>
      <c r="H28" s="30"/>
      <c r="I28" s="30"/>
      <c r="J28" s="30"/>
      <c r="K28" s="30"/>
      <c r="L28" s="30"/>
      <c r="M28" s="30"/>
      <c r="O28" s="31"/>
      <c r="Q28" s="30"/>
      <c r="R28" s="30"/>
      <c r="S28" s="30"/>
      <c r="T28" s="30"/>
      <c r="U28" s="30"/>
      <c r="W28" s="31"/>
    </row>
    <row r="29" spans="2:23" ht="9" customHeight="1">
      <c r="B29" s="11"/>
      <c r="C29" s="5"/>
      <c r="E29" s="3"/>
      <c r="G29" s="5"/>
      <c r="H29" s="5"/>
      <c r="I29" s="5"/>
      <c r="J29" s="5"/>
      <c r="K29" s="5"/>
      <c r="L29" s="5"/>
      <c r="M29" s="5"/>
      <c r="O29" s="3"/>
      <c r="Q29" s="5"/>
      <c r="R29" s="5"/>
      <c r="S29" s="5"/>
      <c r="T29" s="5"/>
      <c r="U29" s="5"/>
      <c r="W29" s="3"/>
    </row>
    <row r="30" spans="1:23" ht="12.75">
      <c r="A30" t="s">
        <v>24</v>
      </c>
      <c r="B30" s="11"/>
      <c r="C30" s="50">
        <f>G30/E30</f>
        <v>14276.301000000001</v>
      </c>
      <c r="E30" s="19">
        <v>10</v>
      </c>
      <c r="G30" s="5">
        <f>C19</f>
        <v>142763.01</v>
      </c>
      <c r="H30" s="5"/>
      <c r="I30" s="5"/>
      <c r="J30" s="5"/>
      <c r="K30" s="5"/>
      <c r="L30" s="5"/>
      <c r="M30" s="5"/>
      <c r="O30" s="3"/>
      <c r="Q30" s="5"/>
      <c r="R30" s="5"/>
      <c r="S30" s="5"/>
      <c r="T30" s="5"/>
      <c r="U30" s="5"/>
      <c r="W30" s="3"/>
    </row>
    <row r="31" spans="1:23" ht="12.75">
      <c r="A31" t="s">
        <v>6</v>
      </c>
      <c r="B31" s="11"/>
      <c r="C31" s="50">
        <f>G31/E30</f>
        <v>0</v>
      </c>
      <c r="E31" s="3"/>
      <c r="G31" s="5">
        <f>G19</f>
        <v>0</v>
      </c>
      <c r="H31" s="5"/>
      <c r="I31" s="5"/>
      <c r="J31" s="5"/>
      <c r="K31" s="5"/>
      <c r="L31" s="5"/>
      <c r="M31" s="5"/>
      <c r="O31" s="3"/>
      <c r="Q31" s="5"/>
      <c r="R31" s="5"/>
      <c r="S31" s="5"/>
      <c r="T31" s="5"/>
      <c r="U31" s="5"/>
      <c r="W31" s="3"/>
    </row>
    <row r="32" spans="1:23" ht="12.75">
      <c r="A32" t="s">
        <v>7</v>
      </c>
      <c r="B32" s="11"/>
      <c r="C32" s="50">
        <f>G32/E30</f>
        <v>0</v>
      </c>
      <c r="E32" s="3"/>
      <c r="G32" s="5">
        <f>I19</f>
        <v>0</v>
      </c>
      <c r="H32" s="5"/>
      <c r="I32" s="5"/>
      <c r="J32" s="5"/>
      <c r="K32" s="5"/>
      <c r="L32" s="5"/>
      <c r="M32" s="5"/>
      <c r="O32" s="3"/>
      <c r="Q32" s="5"/>
      <c r="R32" s="5"/>
      <c r="S32" s="5"/>
      <c r="T32" s="5"/>
      <c r="U32" s="5"/>
      <c r="W32" s="3"/>
    </row>
    <row r="33" spans="1:23" ht="12.75">
      <c r="A33" s="20" t="s">
        <v>25</v>
      </c>
      <c r="B33" s="11"/>
      <c r="C33" s="50">
        <f>SUM(C30:C32)</f>
        <v>14276.301000000001</v>
      </c>
      <c r="E33" s="3"/>
      <c r="G33" s="5">
        <f>SUM(G30:G32)</f>
        <v>142763.01</v>
      </c>
      <c r="H33" s="5"/>
      <c r="I33" s="5"/>
      <c r="J33" s="5"/>
      <c r="K33" s="5"/>
      <c r="L33" s="5"/>
      <c r="M33" s="5"/>
      <c r="O33" s="3"/>
      <c r="Q33" s="5"/>
      <c r="R33" s="5"/>
      <c r="S33" s="5"/>
      <c r="T33" s="5"/>
      <c r="U33" s="5"/>
      <c r="W33" s="3"/>
    </row>
    <row r="34" spans="1:23" ht="9" customHeight="1">
      <c r="A34" s="20"/>
      <c r="B34" s="11"/>
      <c r="C34" s="50"/>
      <c r="E34" s="3"/>
      <c r="G34" s="5"/>
      <c r="H34" s="5"/>
      <c r="I34" s="5"/>
      <c r="J34" s="5"/>
      <c r="K34" s="5"/>
      <c r="L34" s="5"/>
      <c r="M34" s="5"/>
      <c r="O34" s="3"/>
      <c r="Q34" s="5"/>
      <c r="R34" s="5"/>
      <c r="S34" s="5"/>
      <c r="T34" s="5"/>
      <c r="U34" s="5"/>
      <c r="W34" s="3"/>
    </row>
    <row r="35" spans="1:23" ht="12.75">
      <c r="A35" s="21" t="s">
        <v>29</v>
      </c>
      <c r="B35" s="11"/>
      <c r="C35" s="50"/>
      <c r="E35" s="3"/>
      <c r="G35" s="5">
        <f>S19</f>
        <v>0</v>
      </c>
      <c r="H35" s="5"/>
      <c r="I35" s="5"/>
      <c r="J35" s="5"/>
      <c r="K35" s="5"/>
      <c r="L35" s="5"/>
      <c r="M35" s="5"/>
      <c r="O35" s="3"/>
      <c r="Q35" s="5"/>
      <c r="R35" s="5"/>
      <c r="S35" s="5"/>
      <c r="T35" s="5"/>
      <c r="U35" s="5"/>
      <c r="W35" s="3"/>
    </row>
    <row r="36" spans="2:23" ht="9" customHeight="1">
      <c r="B36" s="11"/>
      <c r="C36" s="50"/>
      <c r="E36" s="3"/>
      <c r="G36" s="5"/>
      <c r="H36" s="5"/>
      <c r="I36" s="5"/>
      <c r="J36" s="5"/>
      <c r="K36" s="5"/>
      <c r="L36" s="5"/>
      <c r="M36" s="5"/>
      <c r="O36" s="3"/>
      <c r="Q36" s="5"/>
      <c r="R36" s="5"/>
      <c r="S36" s="5"/>
      <c r="T36" s="5"/>
      <c r="U36" s="5"/>
      <c r="W36" s="3"/>
    </row>
    <row r="37" spans="1:23" ht="12.75">
      <c r="A37" t="s">
        <v>26</v>
      </c>
      <c r="B37" s="11"/>
      <c r="C37" s="50">
        <f>C33</f>
        <v>14276.301000000001</v>
      </c>
      <c r="E37" s="19">
        <f>G37/C37</f>
        <v>10</v>
      </c>
      <c r="G37" s="5">
        <f>SUM(G33:G35)</f>
        <v>142763.01</v>
      </c>
      <c r="H37" s="5"/>
      <c r="I37" s="5"/>
      <c r="J37" s="5"/>
      <c r="K37" s="5"/>
      <c r="O37" s="22"/>
      <c r="P37" s="5"/>
      <c r="Q37" s="5"/>
      <c r="R37" s="5"/>
      <c r="S37" s="5"/>
      <c r="T37" s="5"/>
      <c r="U37" s="5"/>
      <c r="W37" s="3"/>
    </row>
    <row r="38" spans="2:23" ht="12.75">
      <c r="B38" s="11"/>
      <c r="C38" s="50"/>
      <c r="E38" s="19"/>
      <c r="G38" s="5"/>
      <c r="H38" s="5"/>
      <c r="I38" s="5"/>
      <c r="J38" s="5"/>
      <c r="K38" s="5"/>
      <c r="O38" s="3"/>
      <c r="P38" s="5"/>
      <c r="Q38" s="5"/>
      <c r="R38" s="5"/>
      <c r="S38" s="5"/>
      <c r="T38" s="5"/>
      <c r="U38" s="5"/>
      <c r="W38" s="3"/>
    </row>
    <row r="39" spans="1:23" ht="12.75">
      <c r="A39" t="s">
        <v>30</v>
      </c>
      <c r="B39" s="11"/>
      <c r="C39" s="50">
        <f>G39/E37</f>
        <v>0</v>
      </c>
      <c r="E39" s="3"/>
      <c r="G39" s="5">
        <f>Q19</f>
        <v>0</v>
      </c>
      <c r="H39" s="5"/>
      <c r="I39" s="5" t="s">
        <v>33</v>
      </c>
      <c r="J39" s="5"/>
      <c r="K39" s="5"/>
      <c r="M39" s="3">
        <f>(((G39/C33)+E37)/E30)-1</f>
        <v>0</v>
      </c>
      <c r="O39" s="49"/>
      <c r="P39" s="5"/>
      <c r="Q39" s="5"/>
      <c r="R39" s="5"/>
      <c r="S39" s="5"/>
      <c r="T39" s="5"/>
      <c r="U39" s="5"/>
      <c r="W39" s="3"/>
    </row>
    <row r="40" spans="2:23" ht="12.75">
      <c r="B40" s="11"/>
      <c r="C40" s="50"/>
      <c r="E40" s="3"/>
      <c r="G40" s="5"/>
      <c r="H40" s="5"/>
      <c r="I40" s="5"/>
      <c r="J40" s="5"/>
      <c r="K40" s="5"/>
      <c r="M40" s="3"/>
      <c r="O40" s="3"/>
      <c r="P40" s="5"/>
      <c r="Q40" s="5"/>
      <c r="R40" s="5"/>
      <c r="S40" s="5"/>
      <c r="T40" s="5"/>
      <c r="U40" s="5"/>
      <c r="W40" s="3"/>
    </row>
    <row r="41" spans="1:23" ht="12.75">
      <c r="A41" t="s">
        <v>27</v>
      </c>
      <c r="B41" s="11"/>
      <c r="C41" s="50">
        <f>SUM(C37:C40)</f>
        <v>14276.301000000001</v>
      </c>
      <c r="E41" s="3"/>
      <c r="G41" s="5">
        <f>SUM(G37:G39)</f>
        <v>142763.01</v>
      </c>
      <c r="H41" s="5"/>
      <c r="I41" s="6"/>
      <c r="J41" s="6"/>
      <c r="K41" s="6"/>
      <c r="L41" s="1"/>
      <c r="M41" s="76"/>
      <c r="N41" s="1"/>
      <c r="O41" s="24"/>
      <c r="P41" s="6"/>
      <c r="Q41" s="6"/>
      <c r="R41" s="5"/>
      <c r="S41" s="5"/>
      <c r="T41" s="6"/>
      <c r="U41" s="6"/>
      <c r="W41" s="3"/>
    </row>
    <row r="42" spans="2:23" ht="12.75">
      <c r="B42" s="11"/>
      <c r="C42" s="5"/>
      <c r="E42" s="3"/>
      <c r="G42" s="5"/>
      <c r="H42" s="5"/>
      <c r="I42" s="5"/>
      <c r="J42" s="5"/>
      <c r="K42" s="5"/>
      <c r="L42" s="5"/>
      <c r="M42" s="5"/>
      <c r="O42" s="49"/>
      <c r="Q42" s="5"/>
      <c r="R42" s="5"/>
      <c r="S42" s="5"/>
      <c r="T42" s="5"/>
      <c r="U42" s="5"/>
      <c r="W42" s="3"/>
    </row>
    <row r="43" spans="1:23" s="1" customFormat="1" ht="12.75">
      <c r="A43" s="2"/>
      <c r="B43" s="14"/>
      <c r="C43" s="6"/>
      <c r="E43" s="39"/>
      <c r="G43" s="6"/>
      <c r="H43" s="6"/>
      <c r="I43" s="6"/>
      <c r="J43" s="6"/>
      <c r="K43" s="6"/>
      <c r="L43" s="6"/>
      <c r="M43" s="6"/>
      <c r="O43" s="39"/>
      <c r="Q43" s="6"/>
      <c r="R43" s="6"/>
      <c r="S43" s="6"/>
      <c r="T43" s="6"/>
      <c r="U43" s="6"/>
      <c r="W43" s="39"/>
    </row>
    <row r="44" spans="2:23" ht="15" customHeight="1">
      <c r="B44" s="11"/>
      <c r="C44" s="5"/>
      <c r="E44" s="38"/>
      <c r="G44" s="5"/>
      <c r="H44" s="5"/>
      <c r="I44" s="5"/>
      <c r="J44" s="5"/>
      <c r="K44" s="5"/>
      <c r="L44" s="5"/>
      <c r="M44" s="5"/>
      <c r="O44" s="38"/>
      <c r="Q44" s="5"/>
      <c r="R44" s="5"/>
      <c r="S44" s="5"/>
      <c r="T44" s="5"/>
      <c r="U44" s="5"/>
      <c r="W44" s="38"/>
    </row>
    <row r="45" spans="1:23" s="63" customFormat="1" ht="15" customHeight="1">
      <c r="A45" s="60" t="s">
        <v>47</v>
      </c>
      <c r="B45" s="61"/>
      <c r="C45" s="62"/>
      <c r="E45" s="64"/>
      <c r="G45" s="62"/>
      <c r="H45" s="62"/>
      <c r="I45" s="62"/>
      <c r="J45" s="62"/>
      <c r="K45" s="62"/>
      <c r="L45" s="62"/>
      <c r="M45" s="62"/>
      <c r="O45" s="64"/>
      <c r="Q45" s="62"/>
      <c r="R45" s="62"/>
      <c r="S45" s="62"/>
      <c r="T45" s="62"/>
      <c r="U45" s="62"/>
      <c r="W45" s="64"/>
    </row>
    <row r="46" spans="1:23" s="63" customFormat="1" ht="15" customHeight="1">
      <c r="A46" s="63" t="s">
        <v>74</v>
      </c>
      <c r="B46" s="61"/>
      <c r="C46" s="62"/>
      <c r="E46" s="64"/>
      <c r="G46" s="62"/>
      <c r="H46" s="62"/>
      <c r="I46" s="62"/>
      <c r="J46" s="62"/>
      <c r="K46" s="62"/>
      <c r="L46" s="62"/>
      <c r="M46" s="62"/>
      <c r="O46" s="64"/>
      <c r="Q46" s="62"/>
      <c r="R46" s="62"/>
      <c r="S46" s="62"/>
      <c r="T46" s="62"/>
      <c r="U46" s="62"/>
      <c r="W46" s="64"/>
    </row>
    <row r="47" spans="1:23" s="63" customFormat="1" ht="15" customHeight="1">
      <c r="A47" s="63" t="s">
        <v>75</v>
      </c>
      <c r="B47" s="61"/>
      <c r="C47" s="62"/>
      <c r="E47" s="64"/>
      <c r="G47" s="62"/>
      <c r="H47" s="62"/>
      <c r="I47" s="62"/>
      <c r="J47" s="62"/>
      <c r="K47" s="62"/>
      <c r="L47" s="62"/>
      <c r="M47" s="62"/>
      <c r="O47" s="64"/>
      <c r="Q47" s="62"/>
      <c r="R47" s="62"/>
      <c r="S47" s="62"/>
      <c r="T47" s="62"/>
      <c r="U47" s="62"/>
      <c r="W47" s="64"/>
    </row>
    <row r="48" spans="1:23" s="63" customFormat="1" ht="15" customHeight="1">
      <c r="A48" s="63" t="s">
        <v>76</v>
      </c>
      <c r="B48" s="61"/>
      <c r="C48" s="62"/>
      <c r="E48" s="64"/>
      <c r="G48" s="62"/>
      <c r="H48" s="62"/>
      <c r="I48" s="62"/>
      <c r="J48" s="62"/>
      <c r="K48" s="62"/>
      <c r="L48" s="62"/>
      <c r="M48" s="62"/>
      <c r="O48" s="64"/>
      <c r="Q48" s="62"/>
      <c r="R48" s="62"/>
      <c r="S48" s="62"/>
      <c r="T48" s="62"/>
      <c r="U48" s="62"/>
      <c r="W48" s="64"/>
    </row>
    <row r="49" spans="1:23" s="63" customFormat="1" ht="15" customHeight="1">
      <c r="A49" s="63" t="s">
        <v>44</v>
      </c>
      <c r="B49" s="61"/>
      <c r="C49" s="62"/>
      <c r="E49" s="64"/>
      <c r="G49" s="62"/>
      <c r="H49" s="62"/>
      <c r="I49" s="62"/>
      <c r="J49" s="62"/>
      <c r="K49" s="62"/>
      <c r="L49" s="62"/>
      <c r="M49" s="62"/>
      <c r="O49" s="64"/>
      <c r="Q49" s="62"/>
      <c r="R49" s="62"/>
      <c r="S49" s="62"/>
      <c r="T49" s="62"/>
      <c r="U49" s="62"/>
      <c r="W49" s="64"/>
    </row>
    <row r="50" spans="1:23" s="63" customFormat="1" ht="15" customHeight="1">
      <c r="A50" s="63" t="s">
        <v>87</v>
      </c>
      <c r="B50" s="61"/>
      <c r="C50" s="62"/>
      <c r="E50" s="64"/>
      <c r="G50" s="62"/>
      <c r="H50" s="62"/>
      <c r="I50" s="62"/>
      <c r="J50" s="62"/>
      <c r="K50" s="62"/>
      <c r="L50" s="62"/>
      <c r="M50" s="62"/>
      <c r="O50" s="64"/>
      <c r="Q50" s="62"/>
      <c r="R50" s="62"/>
      <c r="S50" s="62"/>
      <c r="T50" s="62"/>
      <c r="U50" s="62"/>
      <c r="W50" s="64"/>
    </row>
    <row r="51" spans="2:23" s="63" customFormat="1" ht="15" customHeight="1">
      <c r="B51" s="61"/>
      <c r="C51" s="62"/>
      <c r="E51" s="64"/>
      <c r="G51" s="62"/>
      <c r="H51" s="62"/>
      <c r="I51" s="62"/>
      <c r="J51" s="62"/>
      <c r="K51" s="62"/>
      <c r="L51" s="62"/>
      <c r="M51" s="62"/>
      <c r="O51" s="64"/>
      <c r="Q51" s="62"/>
      <c r="R51" s="62"/>
      <c r="S51" s="62"/>
      <c r="T51" s="62"/>
      <c r="U51" s="62"/>
      <c r="W51" s="64"/>
    </row>
    <row r="52" spans="1:23" s="45" customFormat="1" ht="15.75">
      <c r="A52" s="42" t="s">
        <v>48</v>
      </c>
      <c r="B52" s="43"/>
      <c r="C52" s="44"/>
      <c r="E52" s="47"/>
      <c r="G52" s="44"/>
      <c r="H52" s="44"/>
      <c r="I52" s="44"/>
      <c r="J52" s="44"/>
      <c r="K52" s="44"/>
      <c r="L52" s="44"/>
      <c r="M52" s="44"/>
      <c r="O52" s="47"/>
      <c r="Q52" s="44"/>
      <c r="R52" s="44"/>
      <c r="S52" s="44"/>
      <c r="T52" s="44"/>
      <c r="U52" s="44"/>
      <c r="W52" s="47"/>
    </row>
    <row r="53" spans="2:23" s="26" customFormat="1" ht="12">
      <c r="B53" s="27"/>
      <c r="C53" s="30" t="s">
        <v>3</v>
      </c>
      <c r="E53" s="40"/>
      <c r="G53" s="30"/>
      <c r="H53" s="30"/>
      <c r="I53" s="30"/>
      <c r="J53" s="30"/>
      <c r="K53" s="30"/>
      <c r="L53" s="30"/>
      <c r="M53" s="30" t="s">
        <v>9</v>
      </c>
      <c r="O53" s="40" t="s">
        <v>5</v>
      </c>
      <c r="Q53" s="30"/>
      <c r="R53" s="30"/>
      <c r="S53" s="30" t="s">
        <v>28</v>
      </c>
      <c r="T53" s="30"/>
      <c r="U53" s="30" t="s">
        <v>3</v>
      </c>
      <c r="W53" s="40"/>
    </row>
    <row r="54" spans="2:23" s="26" customFormat="1" ht="12">
      <c r="B54" s="27"/>
      <c r="C54" s="30" t="s">
        <v>4</v>
      </c>
      <c r="E54" s="40" t="s">
        <v>5</v>
      </c>
      <c r="G54" s="30"/>
      <c r="H54" s="30"/>
      <c r="I54" s="30"/>
      <c r="J54" s="30"/>
      <c r="K54" s="30" t="s">
        <v>40</v>
      </c>
      <c r="L54" s="30"/>
      <c r="M54" s="30" t="s">
        <v>3</v>
      </c>
      <c r="O54" s="40" t="s">
        <v>9</v>
      </c>
      <c r="Q54" s="30"/>
      <c r="R54" s="30"/>
      <c r="S54" s="30" t="s">
        <v>11</v>
      </c>
      <c r="T54" s="30"/>
      <c r="U54" s="30" t="s">
        <v>4</v>
      </c>
      <c r="W54" s="40" t="s">
        <v>5</v>
      </c>
    </row>
    <row r="55" spans="1:23" s="26" customFormat="1" ht="12">
      <c r="A55" s="37" t="s">
        <v>17</v>
      </c>
      <c r="B55" s="27"/>
      <c r="C55" s="35" t="str">
        <f>C14</f>
        <v>Jul. 1, 2006</v>
      </c>
      <c r="E55" s="41" t="s">
        <v>2</v>
      </c>
      <c r="G55" s="28" t="s">
        <v>6</v>
      </c>
      <c r="H55" s="30"/>
      <c r="I55" s="28" t="s">
        <v>7</v>
      </c>
      <c r="J55" s="30"/>
      <c r="K55" s="28" t="s">
        <v>41</v>
      </c>
      <c r="L55" s="30"/>
      <c r="M55" s="28" t="s">
        <v>4</v>
      </c>
      <c r="O55" s="41" t="s">
        <v>2</v>
      </c>
      <c r="Q55" s="28" t="s">
        <v>10</v>
      </c>
      <c r="R55" s="30"/>
      <c r="S55" s="28" t="s">
        <v>12</v>
      </c>
      <c r="T55" s="30"/>
      <c r="U55" s="35" t="str">
        <f>U14</f>
        <v>Sep. 30, 2006</v>
      </c>
      <c r="W55" s="41" t="s">
        <v>2</v>
      </c>
    </row>
    <row r="56" spans="2:23" ht="9" customHeight="1">
      <c r="B56" s="11"/>
      <c r="C56" s="5"/>
      <c r="E56" s="38"/>
      <c r="G56" s="5"/>
      <c r="H56" s="5"/>
      <c r="I56" s="5"/>
      <c r="J56" s="5"/>
      <c r="K56" s="5"/>
      <c r="L56" s="5"/>
      <c r="M56" s="5"/>
      <c r="O56" s="38"/>
      <c r="Q56" s="5"/>
      <c r="R56" s="5"/>
      <c r="S56" s="5"/>
      <c r="T56" s="5"/>
      <c r="U56" s="5"/>
      <c r="W56" s="38"/>
    </row>
    <row r="57" spans="1:23" ht="12.75">
      <c r="A57" t="s">
        <v>14</v>
      </c>
      <c r="B57" s="11"/>
      <c r="C57" s="5">
        <f>'2nd Qtr'!U57</f>
        <v>53020.68</v>
      </c>
      <c r="E57" s="38">
        <f>C57/$C$60</f>
        <v>0.3713894796698388</v>
      </c>
      <c r="G57" s="5"/>
      <c r="H57" s="5"/>
      <c r="I57" s="5"/>
      <c r="J57" s="5"/>
      <c r="K57" s="5"/>
      <c r="L57" s="5"/>
      <c r="M57" s="5">
        <f>K57+I57+G57+C57</f>
        <v>53020.68</v>
      </c>
      <c r="O57" s="38">
        <f>M57/$M$60</f>
        <v>0.3713894796698388</v>
      </c>
      <c r="Q57" s="5">
        <f>ROUND($Q$19*O57,2)</f>
        <v>0</v>
      </c>
      <c r="R57" s="5"/>
      <c r="S57" s="5">
        <f>ROUND($S$19*O57,2)</f>
        <v>0</v>
      </c>
      <c r="T57" s="5"/>
      <c r="U57" s="5">
        <f>ROUND($U$19*O57,2)</f>
        <v>53020.68</v>
      </c>
      <c r="W57" s="38">
        <f>U57/$U$60</f>
        <v>0.3713894796698388</v>
      </c>
    </row>
    <row r="58" spans="1:23" ht="12.75">
      <c r="A58" t="s">
        <v>15</v>
      </c>
      <c r="B58" s="11"/>
      <c r="C58" s="5">
        <f>'2nd Qtr'!U58</f>
        <v>64938.46</v>
      </c>
      <c r="E58" s="38">
        <f>C58/$C$60</f>
        <v>0.4548689467951117</v>
      </c>
      <c r="G58" s="5"/>
      <c r="H58" s="5"/>
      <c r="I58" s="5"/>
      <c r="J58" s="5"/>
      <c r="K58" s="5"/>
      <c r="L58" s="5"/>
      <c r="M58" s="5">
        <f>K58+I58+G58+C58</f>
        <v>64938.46</v>
      </c>
      <c r="O58" s="38">
        <f>M58/$M$60</f>
        <v>0.4548689467951117</v>
      </c>
      <c r="Q58" s="5">
        <f>ROUND($Q$19*O58,2)</f>
        <v>0</v>
      </c>
      <c r="R58" s="5"/>
      <c r="S58" s="5">
        <f>ROUND($S$19*O58,2)</f>
        <v>0</v>
      </c>
      <c r="T58" s="5"/>
      <c r="U58" s="5">
        <f>ROUND($U$19*O58,2)</f>
        <v>64938.46</v>
      </c>
      <c r="W58" s="38">
        <f>U58/$U$60</f>
        <v>0.4548689467951117</v>
      </c>
    </row>
    <row r="59" spans="1:23" s="7" customFormat="1" ht="12.75">
      <c r="A59" s="7" t="s">
        <v>39</v>
      </c>
      <c r="B59" s="13"/>
      <c r="C59" s="10">
        <f>'2nd Qtr'!U59</f>
        <v>24803.87</v>
      </c>
      <c r="E59" s="53">
        <f>C59/$C$60</f>
        <v>0.17374157353504943</v>
      </c>
      <c r="G59" s="8"/>
      <c r="H59" s="9"/>
      <c r="I59" s="8"/>
      <c r="J59" s="9"/>
      <c r="K59" s="8"/>
      <c r="L59" s="9"/>
      <c r="M59" s="10">
        <f>K59+I59+G59+C59</f>
        <v>24803.87</v>
      </c>
      <c r="O59" s="53">
        <f>M59/$M$60</f>
        <v>0.17374157353504943</v>
      </c>
      <c r="Q59" s="10">
        <f>ROUND($Q$19*O59,2)</f>
        <v>0</v>
      </c>
      <c r="R59" s="9"/>
      <c r="S59" s="10">
        <f>ROUND($S$19*O59,2)</f>
        <v>0</v>
      </c>
      <c r="T59" s="9"/>
      <c r="U59" s="10">
        <f>ROUND($U$19*O59,2)</f>
        <v>24803.87</v>
      </c>
      <c r="W59" s="53">
        <f>U59/$U$60</f>
        <v>0.17374157353504943</v>
      </c>
    </row>
    <row r="60" spans="1:23" s="1" customFormat="1" ht="12.75">
      <c r="A60" s="2" t="s">
        <v>2</v>
      </c>
      <c r="B60" s="14"/>
      <c r="C60" s="6">
        <f>SUM(C57:C59)</f>
        <v>142763.01</v>
      </c>
      <c r="E60" s="39">
        <f>SUM(E57:E59)</f>
        <v>1</v>
      </c>
      <c r="G60" s="6">
        <f>SUM(G57:G59)</f>
        <v>0</v>
      </c>
      <c r="H60" s="6"/>
      <c r="I60" s="6">
        <f>SUM(I57:I59)</f>
        <v>0</v>
      </c>
      <c r="J60" s="6"/>
      <c r="K60" s="6">
        <f>SUM(K57:K59)</f>
        <v>0</v>
      </c>
      <c r="L60" s="6"/>
      <c r="M60" s="6">
        <f>SUM(M57:M59)</f>
        <v>142763.01</v>
      </c>
      <c r="O60" s="39">
        <f>SUM(O57:O59)</f>
        <v>1</v>
      </c>
      <c r="Q60" s="6">
        <f>SUM(Q57:Q59)</f>
        <v>0</v>
      </c>
      <c r="R60" s="6"/>
      <c r="S60" s="6">
        <f>SUM(S57:S59)</f>
        <v>0</v>
      </c>
      <c r="T60" s="6"/>
      <c r="U60" s="6">
        <f>SUM(U57:U59)</f>
        <v>142763.01</v>
      </c>
      <c r="W60" s="39">
        <f>SUM(W57:W59)</f>
        <v>1</v>
      </c>
    </row>
    <row r="61" spans="2:23" s="63" customFormat="1" ht="15" customHeight="1">
      <c r="B61" s="61"/>
      <c r="C61" s="62"/>
      <c r="E61" s="65"/>
      <c r="G61" s="62"/>
      <c r="H61" s="62"/>
      <c r="I61" s="62"/>
      <c r="J61" s="62"/>
      <c r="K61" s="62"/>
      <c r="L61" s="62"/>
      <c r="M61" s="62"/>
      <c r="O61" s="65"/>
      <c r="Q61" s="62"/>
      <c r="R61" s="62"/>
      <c r="S61" s="62"/>
      <c r="T61" s="62"/>
      <c r="U61" s="62"/>
      <c r="W61" s="65"/>
    </row>
  </sheetData>
  <mergeCells count="1">
    <mergeCell ref="A1:W1"/>
  </mergeCells>
  <printOptions/>
  <pageMargins left="0.75" right="0.75" top="1" bottom="1" header="0.5" footer="0.5"/>
  <pageSetup horizontalDpi="600" verticalDpi="600" orientation="portrait" r:id="rId1"/>
  <headerFooter alignWithMargins="0">
    <oddFooter>&amp;LEpiscopal Diocese of New York</oddFooter>
  </headerFooter>
</worksheet>
</file>

<file path=xl/worksheets/sheet5.xml><?xml version="1.0" encoding="utf-8"?>
<worksheet xmlns="http://schemas.openxmlformats.org/spreadsheetml/2006/main" xmlns:r="http://schemas.openxmlformats.org/officeDocument/2006/relationships">
  <sheetPr codeName="Sheet6"/>
  <dimension ref="A1:W63"/>
  <sheetViews>
    <sheetView workbookViewId="0" topLeftCell="A1">
      <selection activeCell="A19" sqref="A19"/>
    </sheetView>
  </sheetViews>
  <sheetFormatPr defaultColWidth="9.33203125" defaultRowHeight="12.75"/>
  <cols>
    <col min="1" max="1" width="18.5" style="0" customWidth="1"/>
    <col min="2" max="2" width="1.0078125" style="11" customWidth="1"/>
    <col min="3" max="3" width="14.33203125" style="5" customWidth="1"/>
    <col min="4" max="4" width="1.0078125" style="0" customWidth="1"/>
    <col min="5" max="5" width="10.83203125" style="3" customWidth="1"/>
    <col min="6" max="6" width="1.0078125" style="0" customWidth="1"/>
    <col min="7" max="7" width="11.5" style="5" customWidth="1"/>
    <col min="8" max="8" width="1.0078125" style="5" customWidth="1"/>
    <col min="9" max="9" width="13" style="5" bestFit="1" customWidth="1"/>
    <col min="10" max="10" width="1.0078125" style="5" customWidth="1"/>
    <col min="11" max="11" width="10.5" style="5" customWidth="1"/>
    <col min="12" max="12" width="1.0078125" style="5" customWidth="1"/>
    <col min="13" max="13" width="14.33203125" style="5" customWidth="1"/>
    <col min="14" max="14" width="1.0078125" style="0" customWidth="1"/>
    <col min="15" max="15" width="10.83203125" style="3" customWidth="1"/>
    <col min="16" max="16" width="1.0078125" style="0" customWidth="1"/>
    <col min="17" max="17" width="12.16015625" style="5" bestFit="1" customWidth="1"/>
    <col min="18" max="18" width="1.0078125" style="5" customWidth="1"/>
    <col min="19" max="19" width="11.5" style="5" customWidth="1"/>
    <col min="20" max="20" width="1.0078125" style="5" customWidth="1"/>
    <col min="21" max="21" width="14.33203125" style="5" customWidth="1"/>
    <col min="22" max="22" width="1.0078125" style="0" customWidth="1"/>
    <col min="23" max="23" width="10.83203125" style="3" customWidth="1"/>
  </cols>
  <sheetData>
    <row r="1" spans="1:23" s="25" customFormat="1" ht="20.25">
      <c r="A1" s="114" t="s">
        <v>104</v>
      </c>
      <c r="B1" s="114"/>
      <c r="C1" s="114"/>
      <c r="D1" s="114"/>
      <c r="E1" s="114"/>
      <c r="F1" s="114"/>
      <c r="G1" s="114"/>
      <c r="H1" s="114"/>
      <c r="I1" s="114"/>
      <c r="J1" s="114"/>
      <c r="K1" s="114"/>
      <c r="L1" s="114"/>
      <c r="M1" s="114"/>
      <c r="N1" s="114"/>
      <c r="O1" s="114"/>
      <c r="P1" s="114"/>
      <c r="Q1" s="114"/>
      <c r="R1" s="114"/>
      <c r="S1" s="114"/>
      <c r="T1" s="114"/>
      <c r="U1" s="114"/>
      <c r="V1" s="114"/>
      <c r="W1" s="114"/>
    </row>
    <row r="2" s="58" customFormat="1" ht="15" customHeight="1"/>
    <row r="3" s="58" customFormat="1" ht="15" customHeight="1">
      <c r="A3" s="58" t="s">
        <v>49</v>
      </c>
    </row>
    <row r="4" s="58" customFormat="1" ht="15" customHeight="1">
      <c r="A4" s="58" t="s">
        <v>50</v>
      </c>
    </row>
    <row r="5" s="58" customFormat="1" ht="15" customHeight="1"/>
    <row r="6" s="59" customFormat="1" ht="15" customHeight="1">
      <c r="A6" s="59" t="s">
        <v>42</v>
      </c>
    </row>
    <row r="7" s="59" customFormat="1" ht="15" customHeight="1">
      <c r="A7" s="58" t="s">
        <v>65</v>
      </c>
    </row>
    <row r="8" s="59" customFormat="1" ht="15" customHeight="1">
      <c r="A8" s="58" t="s">
        <v>72</v>
      </c>
    </row>
    <row r="9" s="58" customFormat="1" ht="15" customHeight="1">
      <c r="A9" s="58" t="s">
        <v>54</v>
      </c>
    </row>
    <row r="10" s="58" customFormat="1" ht="15" customHeight="1">
      <c r="A10" s="58" t="s">
        <v>43</v>
      </c>
    </row>
    <row r="11" spans="2:23" s="54" customFormat="1" ht="15" customHeight="1">
      <c r="B11" s="55"/>
      <c r="C11" s="56"/>
      <c r="E11" s="57"/>
      <c r="G11" s="56"/>
      <c r="H11" s="56"/>
      <c r="I11" s="56"/>
      <c r="J11" s="56"/>
      <c r="K11" s="56"/>
      <c r="L11" s="56"/>
      <c r="M11" s="56"/>
      <c r="O11" s="57"/>
      <c r="Q11" s="56"/>
      <c r="R11" s="56"/>
      <c r="S11" s="56"/>
      <c r="T11" s="56"/>
      <c r="U11" s="56"/>
      <c r="W11" s="57"/>
    </row>
    <row r="12" spans="1:23" s="45" customFormat="1" ht="15.75">
      <c r="A12" s="42" t="s">
        <v>52</v>
      </c>
      <c r="B12" s="43"/>
      <c r="C12" s="44"/>
      <c r="E12" s="46"/>
      <c r="G12" s="44"/>
      <c r="H12" s="44"/>
      <c r="I12" s="44"/>
      <c r="J12" s="44"/>
      <c r="K12" s="44"/>
      <c r="L12" s="44"/>
      <c r="M12" s="44"/>
      <c r="O12" s="46"/>
      <c r="Q12" s="44"/>
      <c r="R12" s="44"/>
      <c r="S12" s="44"/>
      <c r="T12" s="44"/>
      <c r="U12" s="44"/>
      <c r="W12" s="46"/>
    </row>
    <row r="13" spans="2:23" s="26" customFormat="1" ht="12">
      <c r="B13" s="27"/>
      <c r="C13" s="30" t="s">
        <v>3</v>
      </c>
      <c r="E13" s="31"/>
      <c r="G13" s="30"/>
      <c r="H13" s="30"/>
      <c r="I13" s="30"/>
      <c r="J13" s="30"/>
      <c r="K13" s="30"/>
      <c r="L13" s="30"/>
      <c r="M13" s="30" t="s">
        <v>9</v>
      </c>
      <c r="O13" s="31" t="s">
        <v>5</v>
      </c>
      <c r="Q13" s="30"/>
      <c r="R13" s="30"/>
      <c r="S13" s="30" t="s">
        <v>28</v>
      </c>
      <c r="T13" s="30"/>
      <c r="U13" s="30" t="s">
        <v>3</v>
      </c>
      <c r="W13" s="31"/>
    </row>
    <row r="14" spans="2:23" s="26" customFormat="1" ht="12">
      <c r="B14" s="27"/>
      <c r="C14" s="30" t="s">
        <v>4</v>
      </c>
      <c r="E14" s="31" t="s">
        <v>5</v>
      </c>
      <c r="G14" s="30"/>
      <c r="H14" s="30"/>
      <c r="I14" s="30"/>
      <c r="J14" s="30"/>
      <c r="K14" s="30" t="s">
        <v>13</v>
      </c>
      <c r="L14" s="30"/>
      <c r="M14" s="30" t="s">
        <v>3</v>
      </c>
      <c r="O14" s="31" t="s">
        <v>9</v>
      </c>
      <c r="Q14" s="30"/>
      <c r="R14" s="30"/>
      <c r="S14" s="30" t="s">
        <v>11</v>
      </c>
      <c r="T14" s="30"/>
      <c r="U14" s="30" t="s">
        <v>4</v>
      </c>
      <c r="W14" s="31" t="s">
        <v>5</v>
      </c>
    </row>
    <row r="15" spans="1:23" s="74" customFormat="1" ht="12">
      <c r="A15" s="72" t="s">
        <v>16</v>
      </c>
      <c r="B15" s="73"/>
      <c r="C15" s="72" t="s">
        <v>66</v>
      </c>
      <c r="E15" s="72" t="s">
        <v>2</v>
      </c>
      <c r="G15" s="72" t="s">
        <v>6</v>
      </c>
      <c r="I15" s="72" t="s">
        <v>7</v>
      </c>
      <c r="K15" s="72" t="s">
        <v>8</v>
      </c>
      <c r="M15" s="72" t="s">
        <v>4</v>
      </c>
      <c r="O15" s="72" t="s">
        <v>2</v>
      </c>
      <c r="Q15" s="72" t="s">
        <v>10</v>
      </c>
      <c r="S15" s="72" t="s">
        <v>12</v>
      </c>
      <c r="U15" s="72" t="s">
        <v>67</v>
      </c>
      <c r="W15" s="72" t="s">
        <v>2</v>
      </c>
    </row>
    <row r="16" ht="9" customHeight="1"/>
    <row r="17" spans="1:23" ht="12.75">
      <c r="A17" t="s">
        <v>0</v>
      </c>
      <c r="C17" s="5">
        <f>'3rd Qtr'!U16</f>
        <v>74689.76</v>
      </c>
      <c r="E17" s="38">
        <f>C17/$C$20</f>
        <v>0.5231730544207494</v>
      </c>
      <c r="M17" s="5">
        <f>K17+I17+G17+C17</f>
        <v>74689.76</v>
      </c>
      <c r="O17" s="38">
        <f>M17/$M$20</f>
        <v>0.5231730544207494</v>
      </c>
      <c r="S17" s="5">
        <f>U17-M17-Q17</f>
        <v>0</v>
      </c>
      <c r="U17" s="5">
        <v>74689.76</v>
      </c>
      <c r="W17" s="38">
        <f>U17/$U$20</f>
        <v>0.5231730544207494</v>
      </c>
    </row>
    <row r="18" spans="1:23" s="13" customFormat="1" ht="12.75">
      <c r="A18" s="13" t="s">
        <v>1</v>
      </c>
      <c r="C18" s="5">
        <f>'3rd Qtr'!U17</f>
        <v>53704.83</v>
      </c>
      <c r="E18" s="38">
        <f>C18/$C$20</f>
        <v>0.376181687399278</v>
      </c>
      <c r="G18" s="51"/>
      <c r="H18" s="51"/>
      <c r="I18" s="51"/>
      <c r="J18" s="51"/>
      <c r="K18" s="51"/>
      <c r="L18" s="51"/>
      <c r="M18" s="52">
        <f>K18+I18+G18+C18</f>
        <v>53704.83</v>
      </c>
      <c r="O18" s="38">
        <f>M18/$M$20</f>
        <v>0.376181687399278</v>
      </c>
      <c r="Q18" s="51"/>
      <c r="R18" s="51"/>
      <c r="S18" s="5">
        <f>U18-M18-Q18</f>
        <v>0</v>
      </c>
      <c r="T18" s="51"/>
      <c r="U18" s="51">
        <v>53704.83</v>
      </c>
      <c r="W18" s="38">
        <f>U18/$U$20</f>
        <v>0.376181687399278</v>
      </c>
    </row>
    <row r="19" spans="1:23" s="7" customFormat="1" ht="12.75">
      <c r="A19" s="7" t="s">
        <v>105</v>
      </c>
      <c r="B19" s="13"/>
      <c r="C19" s="10">
        <f>'3rd Qtr'!U18</f>
        <v>14368.42</v>
      </c>
      <c r="E19" s="53">
        <f>C19/$C$20</f>
        <v>0.10064525817997252</v>
      </c>
      <c r="G19" s="8"/>
      <c r="H19" s="9"/>
      <c r="I19" s="8"/>
      <c r="J19" s="9"/>
      <c r="K19" s="8"/>
      <c r="L19" s="9"/>
      <c r="M19" s="10">
        <f>K19+I19+G19+C19</f>
        <v>14368.42</v>
      </c>
      <c r="O19" s="53">
        <f>M19/$M$20</f>
        <v>0.10064525817997252</v>
      </c>
      <c r="Q19" s="8"/>
      <c r="R19" s="9"/>
      <c r="S19" s="8">
        <f>U19-M19-Q19</f>
        <v>0</v>
      </c>
      <c r="T19" s="9"/>
      <c r="U19" s="8">
        <v>14368.42</v>
      </c>
      <c r="W19" s="53">
        <f>U19/$U$20</f>
        <v>0.10064525817997252</v>
      </c>
    </row>
    <row r="20" spans="1:23" s="1" customFormat="1" ht="12.75">
      <c r="A20" s="2" t="s">
        <v>2</v>
      </c>
      <c r="B20" s="14"/>
      <c r="C20" s="6">
        <f>SUM(C17:C19)</f>
        <v>142763.01</v>
      </c>
      <c r="E20" s="39">
        <f>SUM(E17:E19)</f>
        <v>0.9999999999999999</v>
      </c>
      <c r="G20" s="6">
        <f>SUM(G17:G19)</f>
        <v>0</v>
      </c>
      <c r="H20" s="6"/>
      <c r="I20" s="6">
        <f>SUM(I17:I19)</f>
        <v>0</v>
      </c>
      <c r="J20" s="6"/>
      <c r="K20" s="6">
        <f>SUM(K17:K19)</f>
        <v>0</v>
      </c>
      <c r="L20" s="6"/>
      <c r="M20" s="6">
        <f>SUM(M17:M19)</f>
        <v>142763.01</v>
      </c>
      <c r="O20" s="39">
        <f>SUM(O17:O19)</f>
        <v>0.9999999999999999</v>
      </c>
      <c r="Q20" s="6">
        <f>SUM(Q17:Q19)</f>
        <v>0</v>
      </c>
      <c r="R20" s="6"/>
      <c r="S20" s="6">
        <f>SUM(S17:S19)</f>
        <v>0</v>
      </c>
      <c r="T20" s="6"/>
      <c r="U20" s="6">
        <f>SUM(U17:U19)</f>
        <v>142763.01</v>
      </c>
      <c r="W20" s="39">
        <f>SUM(W17:W19)</f>
        <v>0.9999999999999999</v>
      </c>
    </row>
    <row r="21" spans="2:23" s="58" customFormat="1" ht="15" customHeight="1">
      <c r="B21" s="69"/>
      <c r="C21" s="70"/>
      <c r="E21" s="71"/>
      <c r="G21" s="70"/>
      <c r="H21" s="70"/>
      <c r="I21" s="70"/>
      <c r="J21" s="70"/>
      <c r="K21" s="70"/>
      <c r="L21" s="70"/>
      <c r="M21" s="70"/>
      <c r="O21" s="71"/>
      <c r="Q21" s="70"/>
      <c r="R21" s="70"/>
      <c r="S21" s="70"/>
      <c r="T21" s="70"/>
      <c r="U21" s="70"/>
      <c r="W21" s="71"/>
    </row>
    <row r="22" spans="2:23" s="58" customFormat="1" ht="15">
      <c r="B22" s="69"/>
      <c r="C22" s="70"/>
      <c r="E22" s="71"/>
      <c r="G22" s="70"/>
      <c r="H22" s="70"/>
      <c r="I22" s="70"/>
      <c r="J22" s="70"/>
      <c r="K22" s="70"/>
      <c r="L22" s="70"/>
      <c r="M22" s="70"/>
      <c r="O22" s="71"/>
      <c r="Q22" s="70"/>
      <c r="R22" s="70"/>
      <c r="S22" s="70"/>
      <c r="T22" s="70"/>
      <c r="U22" s="70"/>
      <c r="W22" s="71"/>
    </row>
    <row r="23" s="59" customFormat="1" ht="15" customHeight="1">
      <c r="A23" s="59" t="s">
        <v>46</v>
      </c>
    </row>
    <row r="24" spans="1:23" s="58" customFormat="1" ht="15">
      <c r="A24" s="58" t="s">
        <v>85</v>
      </c>
      <c r="B24" s="69"/>
      <c r="C24" s="70"/>
      <c r="E24" s="71"/>
      <c r="G24" s="70"/>
      <c r="H24" s="70"/>
      <c r="I24" s="70"/>
      <c r="J24" s="70"/>
      <c r="K24" s="70"/>
      <c r="L24" s="70"/>
      <c r="M24" s="70"/>
      <c r="O24" s="71"/>
      <c r="Q24" s="70"/>
      <c r="R24" s="70"/>
      <c r="S24" s="70"/>
      <c r="T24" s="70"/>
      <c r="U24" s="70"/>
      <c r="W24" s="71"/>
    </row>
    <row r="25" spans="1:23" s="58" customFormat="1" ht="15">
      <c r="A25" s="58" t="s">
        <v>73</v>
      </c>
      <c r="B25" s="69"/>
      <c r="C25" s="70"/>
      <c r="E25" s="71"/>
      <c r="G25" s="70"/>
      <c r="H25" s="70"/>
      <c r="I25" s="70"/>
      <c r="J25" s="70"/>
      <c r="K25" s="70"/>
      <c r="L25" s="70"/>
      <c r="M25" s="70"/>
      <c r="O25" s="71"/>
      <c r="Q25" s="70"/>
      <c r="R25" s="70"/>
      <c r="S25" s="70"/>
      <c r="T25" s="70"/>
      <c r="U25" s="70"/>
      <c r="W25" s="71"/>
    </row>
    <row r="26" spans="1:23" s="58" customFormat="1" ht="15">
      <c r="A26" s="58" t="s">
        <v>86</v>
      </c>
      <c r="B26" s="69"/>
      <c r="C26" s="70"/>
      <c r="E26" s="71"/>
      <c r="G26" s="70"/>
      <c r="H26" s="70"/>
      <c r="I26" s="70"/>
      <c r="J26" s="70"/>
      <c r="K26" s="70"/>
      <c r="L26" s="70"/>
      <c r="M26" s="70"/>
      <c r="O26" s="71"/>
      <c r="Q26" s="70"/>
      <c r="R26" s="70"/>
      <c r="S26" s="70"/>
      <c r="T26" s="70"/>
      <c r="U26" s="70"/>
      <c r="W26" s="71"/>
    </row>
    <row r="27" spans="2:23" s="58" customFormat="1" ht="15">
      <c r="B27" s="69"/>
      <c r="C27" s="70"/>
      <c r="E27" s="71"/>
      <c r="G27" s="70"/>
      <c r="H27" s="70"/>
      <c r="I27" s="70"/>
      <c r="J27" s="70"/>
      <c r="K27" s="70"/>
      <c r="L27" s="70"/>
      <c r="M27" s="70"/>
      <c r="O27" s="71"/>
      <c r="Q27" s="70"/>
      <c r="R27" s="70"/>
      <c r="S27" s="70"/>
      <c r="T27" s="70"/>
      <c r="U27" s="70"/>
      <c r="W27" s="71"/>
    </row>
    <row r="28" spans="1:23" s="45" customFormat="1" ht="15.75">
      <c r="A28" s="42" t="s">
        <v>45</v>
      </c>
      <c r="B28" s="48"/>
      <c r="C28" s="44"/>
      <c r="E28" s="46"/>
      <c r="G28" s="44"/>
      <c r="H28" s="44"/>
      <c r="I28" s="44"/>
      <c r="J28" s="44"/>
      <c r="K28" s="44"/>
      <c r="L28" s="44"/>
      <c r="M28" s="44"/>
      <c r="O28" s="46"/>
      <c r="Q28" s="44"/>
      <c r="R28" s="44"/>
      <c r="S28" s="44"/>
      <c r="T28" s="44"/>
      <c r="U28" s="44"/>
      <c r="W28" s="46"/>
    </row>
    <row r="29" spans="2:23" s="26" customFormat="1" ht="12">
      <c r="B29" s="27"/>
      <c r="C29" s="28" t="s">
        <v>22</v>
      </c>
      <c r="E29" s="29" t="s">
        <v>23</v>
      </c>
      <c r="G29" s="28" t="s">
        <v>37</v>
      </c>
      <c r="H29" s="30"/>
      <c r="I29" s="30"/>
      <c r="J29" s="30"/>
      <c r="K29" s="30"/>
      <c r="L29" s="30"/>
      <c r="M29" s="30"/>
      <c r="O29" s="31"/>
      <c r="Q29" s="30"/>
      <c r="R29" s="30"/>
      <c r="S29" s="30"/>
      <c r="T29" s="30"/>
      <c r="U29" s="30"/>
      <c r="W29" s="31"/>
    </row>
    <row r="30" ht="9" customHeight="1"/>
    <row r="31" spans="1:7" ht="12.75">
      <c r="A31" t="s">
        <v>24</v>
      </c>
      <c r="C31" s="50">
        <f>G31/E31</f>
        <v>14276.301000000001</v>
      </c>
      <c r="E31" s="19">
        <v>10</v>
      </c>
      <c r="G31" s="5">
        <f>C20</f>
        <v>142763.01</v>
      </c>
    </row>
    <row r="32" spans="1:7" ht="12.75">
      <c r="A32" t="s">
        <v>6</v>
      </c>
      <c r="C32" s="50">
        <f>G32/E31</f>
        <v>0</v>
      </c>
      <c r="G32" s="5">
        <f>G20</f>
        <v>0</v>
      </c>
    </row>
    <row r="33" spans="1:7" ht="12.75">
      <c r="A33" t="s">
        <v>7</v>
      </c>
      <c r="C33" s="50">
        <f>G33/E31</f>
        <v>0</v>
      </c>
      <c r="G33" s="5">
        <f>I20</f>
        <v>0</v>
      </c>
    </row>
    <row r="34" spans="1:7" ht="12.75">
      <c r="A34" s="20" t="s">
        <v>25</v>
      </c>
      <c r="C34" s="50">
        <f>SUM(C31:C33)</f>
        <v>14276.301000000001</v>
      </c>
      <c r="G34" s="5">
        <f>SUM(G31:G33)</f>
        <v>142763.01</v>
      </c>
    </row>
    <row r="35" spans="1:3" ht="9" customHeight="1">
      <c r="A35" s="20"/>
      <c r="C35" s="50"/>
    </row>
    <row r="36" spans="1:7" ht="12.75">
      <c r="A36" s="21" t="s">
        <v>29</v>
      </c>
      <c r="C36" s="50"/>
      <c r="G36" s="5">
        <f>S20</f>
        <v>0</v>
      </c>
    </row>
    <row r="37" ht="9" customHeight="1">
      <c r="C37" s="50"/>
    </row>
    <row r="38" spans="1:16" ht="12.75">
      <c r="A38" t="s">
        <v>26</v>
      </c>
      <c r="C38" s="50">
        <f>C34</f>
        <v>14276.301000000001</v>
      </c>
      <c r="E38" s="19">
        <f>G38/C38</f>
        <v>10</v>
      </c>
      <c r="G38" s="5">
        <f>SUM(G34:G36)</f>
        <v>142763.01</v>
      </c>
      <c r="L38"/>
      <c r="P38" s="5"/>
    </row>
    <row r="39" spans="3:16" ht="12.75">
      <c r="C39" s="50"/>
      <c r="E39" s="19"/>
      <c r="L39"/>
      <c r="O39" s="22"/>
      <c r="P39" s="5"/>
    </row>
    <row r="40" spans="1:16" ht="12.75">
      <c r="A40" t="s">
        <v>30</v>
      </c>
      <c r="C40" s="50">
        <f>G40/E38</f>
        <v>0</v>
      </c>
      <c r="G40" s="5">
        <f>Q20</f>
        <v>0</v>
      </c>
      <c r="L40"/>
      <c r="M40" s="3"/>
      <c r="O40" s="49"/>
      <c r="P40" s="5"/>
    </row>
    <row r="41" spans="3:16" ht="12.75">
      <c r="C41" s="50"/>
      <c r="I41" s="5" t="s">
        <v>34</v>
      </c>
      <c r="L41"/>
      <c r="M41" s="3">
        <f>(((G40/C34)+E38)/E31)-1</f>
        <v>0</v>
      </c>
      <c r="P41" s="5"/>
    </row>
    <row r="42" spans="1:21" ht="12.75">
      <c r="A42" t="s">
        <v>27</v>
      </c>
      <c r="C42" s="50">
        <f>SUM(C38:C41)</f>
        <v>14276.301000000001</v>
      </c>
      <c r="G42" s="5">
        <f>SUM(G38:G40)</f>
        <v>142763.01</v>
      </c>
      <c r="I42" s="6"/>
      <c r="J42" s="6"/>
      <c r="K42" s="6"/>
      <c r="L42" s="1"/>
      <c r="M42" s="76"/>
      <c r="N42" s="1"/>
      <c r="O42" s="24"/>
      <c r="P42" s="6"/>
      <c r="Q42" s="6"/>
      <c r="T42" s="6"/>
      <c r="U42" s="6"/>
    </row>
    <row r="43" spans="13:15" ht="12.75">
      <c r="M43" s="52"/>
      <c r="O43" s="49"/>
    </row>
    <row r="44" spans="1:23" s="1" customFormat="1" ht="12.75">
      <c r="A44" s="2"/>
      <c r="B44" s="14"/>
      <c r="C44" s="6"/>
      <c r="E44" s="39"/>
      <c r="G44" s="6"/>
      <c r="H44" s="6"/>
      <c r="I44" s="6"/>
      <c r="J44" s="6"/>
      <c r="K44" s="6"/>
      <c r="L44" s="6"/>
      <c r="M44" s="6"/>
      <c r="O44" s="39"/>
      <c r="Q44" s="6"/>
      <c r="R44" s="6"/>
      <c r="S44" s="6"/>
      <c r="T44" s="6"/>
      <c r="U44" s="6"/>
      <c r="W44" s="39"/>
    </row>
    <row r="45" spans="5:23" ht="15" customHeight="1">
      <c r="E45" s="38"/>
      <c r="O45" s="38"/>
      <c r="W45" s="38"/>
    </row>
    <row r="46" spans="1:23" s="63" customFormat="1" ht="15" customHeight="1">
      <c r="A46" s="60" t="s">
        <v>47</v>
      </c>
      <c r="B46" s="61"/>
      <c r="C46" s="62"/>
      <c r="E46" s="64"/>
      <c r="G46" s="62"/>
      <c r="H46" s="62"/>
      <c r="I46" s="62"/>
      <c r="J46" s="62"/>
      <c r="K46" s="62"/>
      <c r="L46" s="62"/>
      <c r="M46" s="62"/>
      <c r="O46" s="64"/>
      <c r="Q46" s="62"/>
      <c r="R46" s="62"/>
      <c r="S46" s="62"/>
      <c r="T46" s="62"/>
      <c r="U46" s="62"/>
      <c r="W46" s="64"/>
    </row>
    <row r="47" spans="1:23" s="63" customFormat="1" ht="15" customHeight="1">
      <c r="A47" s="63" t="s">
        <v>74</v>
      </c>
      <c r="B47" s="61"/>
      <c r="C47" s="62"/>
      <c r="E47" s="64"/>
      <c r="G47" s="62"/>
      <c r="H47" s="62"/>
      <c r="I47" s="62"/>
      <c r="J47" s="62"/>
      <c r="K47" s="62"/>
      <c r="L47" s="62"/>
      <c r="M47" s="62"/>
      <c r="O47" s="64"/>
      <c r="Q47" s="62"/>
      <c r="R47" s="62"/>
      <c r="S47" s="62"/>
      <c r="T47" s="62"/>
      <c r="U47" s="62"/>
      <c r="W47" s="64"/>
    </row>
    <row r="48" spans="1:23" s="63" customFormat="1" ht="15" customHeight="1">
      <c r="A48" s="63" t="s">
        <v>75</v>
      </c>
      <c r="B48" s="61"/>
      <c r="C48" s="62"/>
      <c r="E48" s="64"/>
      <c r="G48" s="62"/>
      <c r="H48" s="62"/>
      <c r="I48" s="62"/>
      <c r="J48" s="62"/>
      <c r="K48" s="62"/>
      <c r="L48" s="62"/>
      <c r="M48" s="62"/>
      <c r="O48" s="64"/>
      <c r="Q48" s="62"/>
      <c r="R48" s="62"/>
      <c r="S48" s="62"/>
      <c r="T48" s="62"/>
      <c r="U48" s="62"/>
      <c r="W48" s="64"/>
    </row>
    <row r="49" spans="1:23" s="63" customFormat="1" ht="15" customHeight="1">
      <c r="A49" s="63" t="s">
        <v>76</v>
      </c>
      <c r="B49" s="61"/>
      <c r="C49" s="62"/>
      <c r="E49" s="64"/>
      <c r="G49" s="62"/>
      <c r="H49" s="62"/>
      <c r="I49" s="62"/>
      <c r="J49" s="62"/>
      <c r="K49" s="62"/>
      <c r="L49" s="62"/>
      <c r="M49" s="62"/>
      <c r="O49" s="64"/>
      <c r="Q49" s="62"/>
      <c r="R49" s="62"/>
      <c r="S49" s="62"/>
      <c r="T49" s="62"/>
      <c r="U49" s="62"/>
      <c r="W49" s="64"/>
    </row>
    <row r="50" spans="1:23" s="63" customFormat="1" ht="15" customHeight="1">
      <c r="A50" s="63" t="s">
        <v>44</v>
      </c>
      <c r="B50" s="61"/>
      <c r="C50" s="62"/>
      <c r="E50" s="64"/>
      <c r="G50" s="62"/>
      <c r="H50" s="62"/>
      <c r="I50" s="62"/>
      <c r="J50" s="62"/>
      <c r="K50" s="62"/>
      <c r="L50" s="62"/>
      <c r="M50" s="62"/>
      <c r="O50" s="64"/>
      <c r="Q50" s="62"/>
      <c r="R50" s="62"/>
      <c r="S50" s="62"/>
      <c r="T50" s="62"/>
      <c r="U50" s="62"/>
      <c r="W50" s="64"/>
    </row>
    <row r="51" spans="1:23" s="63" customFormat="1" ht="15" customHeight="1">
      <c r="A51" s="63" t="s">
        <v>87</v>
      </c>
      <c r="B51" s="61"/>
      <c r="C51" s="62"/>
      <c r="E51" s="64"/>
      <c r="G51" s="62"/>
      <c r="H51" s="62"/>
      <c r="I51" s="62"/>
      <c r="J51" s="62"/>
      <c r="K51" s="62"/>
      <c r="L51" s="62"/>
      <c r="M51" s="62"/>
      <c r="O51" s="64"/>
      <c r="Q51" s="62"/>
      <c r="R51" s="62"/>
      <c r="S51" s="62"/>
      <c r="T51" s="62"/>
      <c r="U51" s="62"/>
      <c r="W51" s="64"/>
    </row>
    <row r="52" spans="2:23" s="63" customFormat="1" ht="15" customHeight="1">
      <c r="B52" s="61"/>
      <c r="C52" s="62"/>
      <c r="E52" s="64"/>
      <c r="G52" s="62"/>
      <c r="H52" s="62"/>
      <c r="I52" s="62"/>
      <c r="J52" s="62"/>
      <c r="K52" s="62"/>
      <c r="L52" s="62"/>
      <c r="M52" s="62"/>
      <c r="O52" s="64"/>
      <c r="Q52" s="62"/>
      <c r="R52" s="62"/>
      <c r="S52" s="62"/>
      <c r="T52" s="62"/>
      <c r="U52" s="62"/>
      <c r="W52" s="64"/>
    </row>
    <row r="53" spans="1:23" s="45" customFormat="1" ht="15.75">
      <c r="A53" s="42" t="s">
        <v>48</v>
      </c>
      <c r="B53" s="43"/>
      <c r="C53" s="44"/>
      <c r="E53" s="47"/>
      <c r="G53" s="44"/>
      <c r="H53" s="44"/>
      <c r="I53" s="44"/>
      <c r="J53" s="44"/>
      <c r="K53" s="44"/>
      <c r="L53" s="44"/>
      <c r="M53" s="44"/>
      <c r="O53" s="47"/>
      <c r="Q53" s="44"/>
      <c r="R53" s="44"/>
      <c r="S53" s="44"/>
      <c r="T53" s="44"/>
      <c r="U53" s="44"/>
      <c r="W53" s="47"/>
    </row>
    <row r="54" spans="2:23" s="26" customFormat="1" ht="12">
      <c r="B54" s="27"/>
      <c r="C54" s="30" t="s">
        <v>3</v>
      </c>
      <c r="E54" s="40"/>
      <c r="G54" s="30"/>
      <c r="H54" s="30"/>
      <c r="I54" s="30"/>
      <c r="J54" s="30"/>
      <c r="K54" s="30"/>
      <c r="L54" s="30"/>
      <c r="M54" s="30" t="s">
        <v>9</v>
      </c>
      <c r="O54" s="40" t="s">
        <v>5</v>
      </c>
      <c r="Q54" s="30"/>
      <c r="R54" s="30"/>
      <c r="S54" s="30" t="s">
        <v>28</v>
      </c>
      <c r="T54" s="30"/>
      <c r="U54" s="30" t="s">
        <v>3</v>
      </c>
      <c r="W54" s="40"/>
    </row>
    <row r="55" spans="2:23" s="26" customFormat="1" ht="12">
      <c r="B55" s="27"/>
      <c r="C55" s="30" t="s">
        <v>4</v>
      </c>
      <c r="E55" s="40" t="s">
        <v>5</v>
      </c>
      <c r="G55" s="30"/>
      <c r="H55" s="30"/>
      <c r="I55" s="30"/>
      <c r="J55" s="30"/>
      <c r="K55" s="30" t="s">
        <v>40</v>
      </c>
      <c r="L55" s="30"/>
      <c r="M55" s="30" t="s">
        <v>3</v>
      </c>
      <c r="O55" s="40" t="s">
        <v>9</v>
      </c>
      <c r="Q55" s="30"/>
      <c r="R55" s="30"/>
      <c r="S55" s="30" t="s">
        <v>11</v>
      </c>
      <c r="T55" s="30"/>
      <c r="U55" s="30" t="s">
        <v>4</v>
      </c>
      <c r="W55" s="40" t="s">
        <v>5</v>
      </c>
    </row>
    <row r="56" spans="1:23" s="26" customFormat="1" ht="12">
      <c r="A56" s="37" t="s">
        <v>17</v>
      </c>
      <c r="B56" s="27"/>
      <c r="C56" s="35" t="str">
        <f>C15</f>
        <v>Oct. 1, 2006</v>
      </c>
      <c r="E56" s="41" t="s">
        <v>2</v>
      </c>
      <c r="G56" s="28" t="s">
        <v>6</v>
      </c>
      <c r="H56" s="30"/>
      <c r="I56" s="28" t="s">
        <v>7</v>
      </c>
      <c r="J56" s="30"/>
      <c r="K56" s="28" t="s">
        <v>41</v>
      </c>
      <c r="L56" s="30"/>
      <c r="M56" s="28" t="s">
        <v>4</v>
      </c>
      <c r="O56" s="41" t="s">
        <v>2</v>
      </c>
      <c r="Q56" s="28" t="s">
        <v>10</v>
      </c>
      <c r="R56" s="30"/>
      <c r="S56" s="28" t="s">
        <v>12</v>
      </c>
      <c r="T56" s="30"/>
      <c r="U56" s="35" t="str">
        <f>U15</f>
        <v>Dec. 31, 2006</v>
      </c>
      <c r="W56" s="41" t="s">
        <v>2</v>
      </c>
    </row>
    <row r="57" spans="5:23" ht="9" customHeight="1">
      <c r="E57" s="38"/>
      <c r="O57" s="38"/>
      <c r="W57" s="38"/>
    </row>
    <row r="58" spans="1:23" ht="12.75">
      <c r="A58" t="s">
        <v>14</v>
      </c>
      <c r="C58" s="5">
        <f>'3rd Qtr'!U57</f>
        <v>53020.68</v>
      </c>
      <c r="E58" s="38">
        <f>C58/$C$61</f>
        <v>0.3713894796698388</v>
      </c>
      <c r="M58" s="5">
        <f>K58+I58+G58+C58</f>
        <v>53020.68</v>
      </c>
      <c r="O58" s="38">
        <f>M58/$M$61</f>
        <v>0.3713894796698388</v>
      </c>
      <c r="Q58" s="5">
        <f>ROUND($Q$20*O58,2)</f>
        <v>0</v>
      </c>
      <c r="S58" s="5">
        <f>ROUND($S$20*O58,2)</f>
        <v>0</v>
      </c>
      <c r="U58" s="5">
        <f>ROUND($U$20*O58,2)</f>
        <v>53020.68</v>
      </c>
      <c r="W58" s="38">
        <f>U58/$U$61</f>
        <v>0.3713894796698388</v>
      </c>
    </row>
    <row r="59" spans="1:23" ht="12.75">
      <c r="A59" t="s">
        <v>15</v>
      </c>
      <c r="C59" s="5">
        <f>'3rd Qtr'!U58</f>
        <v>64938.46</v>
      </c>
      <c r="E59" s="38">
        <f>C59/$C$61</f>
        <v>0.4548689467951117</v>
      </c>
      <c r="M59" s="5">
        <f>K59+I59+G59+C59</f>
        <v>64938.46</v>
      </c>
      <c r="O59" s="38">
        <f>M59/$M$61</f>
        <v>0.4548689467951117</v>
      </c>
      <c r="Q59" s="5">
        <f>ROUND($Q$20*O59,2)</f>
        <v>0</v>
      </c>
      <c r="S59" s="5">
        <f>ROUND($S$20*O59,2)</f>
        <v>0</v>
      </c>
      <c r="U59" s="5">
        <f>ROUND($U$20*O59,2)</f>
        <v>64938.46</v>
      </c>
      <c r="W59" s="38">
        <f>U59/$U$61</f>
        <v>0.4548689467951117</v>
      </c>
    </row>
    <row r="60" spans="1:23" s="7" customFormat="1" ht="12.75">
      <c r="A60" s="7" t="s">
        <v>39</v>
      </c>
      <c r="B60" s="13"/>
      <c r="C60" s="10">
        <f>'3rd Qtr'!U59</f>
        <v>24803.87</v>
      </c>
      <c r="E60" s="53">
        <f>C60/$C$61</f>
        <v>0.17374157353504943</v>
      </c>
      <c r="G60" s="8"/>
      <c r="H60" s="9"/>
      <c r="I60" s="8"/>
      <c r="J60" s="9"/>
      <c r="K60" s="8"/>
      <c r="L60" s="9"/>
      <c r="M60" s="10">
        <f>K60+I60+G60+C60</f>
        <v>24803.87</v>
      </c>
      <c r="O60" s="53">
        <f>M60/$M$61</f>
        <v>0.17374157353504943</v>
      </c>
      <c r="Q60" s="10">
        <f>ROUND($Q$20*O60,2)</f>
        <v>0</v>
      </c>
      <c r="R60" s="9"/>
      <c r="S60" s="10">
        <f>ROUND($S$20*O60,2)</f>
        <v>0</v>
      </c>
      <c r="T60" s="9"/>
      <c r="U60" s="10">
        <f>ROUND($U$20*O60,2)</f>
        <v>24803.87</v>
      </c>
      <c r="W60" s="53">
        <f>U60/$U$61</f>
        <v>0.17374157353504943</v>
      </c>
    </row>
    <row r="61" spans="1:23" s="1" customFormat="1" ht="12.75">
      <c r="A61" s="2" t="s">
        <v>2</v>
      </c>
      <c r="B61" s="14"/>
      <c r="C61" s="6">
        <f>SUM(C58:C60)</f>
        <v>142763.01</v>
      </c>
      <c r="E61" s="39">
        <f>SUM(E58:E60)</f>
        <v>1</v>
      </c>
      <c r="G61" s="6">
        <f>SUM(G58:G60)</f>
        <v>0</v>
      </c>
      <c r="H61" s="6"/>
      <c r="I61" s="6">
        <f>SUM(I58:I60)</f>
        <v>0</v>
      </c>
      <c r="J61" s="6"/>
      <c r="K61" s="6">
        <f>SUM(K58:K60)</f>
        <v>0</v>
      </c>
      <c r="L61" s="6"/>
      <c r="M61" s="6">
        <f>SUM(M58:M60)</f>
        <v>142763.01</v>
      </c>
      <c r="O61" s="39">
        <f>SUM(O58:O60)</f>
        <v>1</v>
      </c>
      <c r="Q61" s="6">
        <f>SUM(Q58:Q60)</f>
        <v>0</v>
      </c>
      <c r="R61" s="6"/>
      <c r="S61" s="6">
        <f>SUM(S58:S60)</f>
        <v>0</v>
      </c>
      <c r="T61" s="6"/>
      <c r="U61" s="6">
        <f>SUM(U58:U60)</f>
        <v>142763.01</v>
      </c>
      <c r="W61" s="39">
        <f>SUM(W58:W60)</f>
        <v>1</v>
      </c>
    </row>
    <row r="62" spans="2:23" s="63" customFormat="1" ht="15" customHeight="1">
      <c r="B62" s="61"/>
      <c r="C62" s="62"/>
      <c r="E62" s="65"/>
      <c r="G62" s="62"/>
      <c r="H62" s="62"/>
      <c r="I62" s="62"/>
      <c r="J62" s="62"/>
      <c r="K62" s="62"/>
      <c r="L62" s="62"/>
      <c r="M62" s="62"/>
      <c r="O62" s="65"/>
      <c r="Q62" s="62"/>
      <c r="R62" s="62"/>
      <c r="S62" s="62"/>
      <c r="T62" s="62"/>
      <c r="U62" s="62"/>
      <c r="W62" s="65"/>
    </row>
    <row r="63" spans="2:23" s="63" customFormat="1" ht="15" customHeight="1">
      <c r="B63" s="61"/>
      <c r="C63" s="62"/>
      <c r="E63" s="65"/>
      <c r="G63" s="62"/>
      <c r="H63" s="62"/>
      <c r="I63" s="62"/>
      <c r="J63" s="62"/>
      <c r="K63" s="62"/>
      <c r="L63" s="62"/>
      <c r="M63" s="62"/>
      <c r="O63" s="65"/>
      <c r="Q63" s="62"/>
      <c r="R63" s="62"/>
      <c r="S63" s="62"/>
      <c r="T63" s="62"/>
      <c r="U63" s="62"/>
      <c r="W63" s="65"/>
    </row>
    <row r="64" ht="9.75" customHeight="1"/>
  </sheetData>
  <mergeCells count="1">
    <mergeCell ref="A1:W1"/>
  </mergeCells>
  <printOptions/>
  <pageMargins left="0.5" right="0.5" top="0.75" bottom="0.5" header="0.5" footer="0.5"/>
  <pageSetup horizontalDpi="300" verticalDpi="300" orientation="landscape" scale="80" r:id="rId1"/>
  <headerFooter alignWithMargins="0">
    <oddHeader>&amp;CDiocese of New York</oddHeader>
    <oddFooter>&amp;LEpiscopal Diocese of New York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Diocese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Keucher</dc:creator>
  <cp:keywords/>
  <dc:description/>
  <cp:lastModifiedBy>administrator</cp:lastModifiedBy>
  <cp:lastPrinted>2001-11-14T20:51:55Z</cp:lastPrinted>
  <dcterms:created xsi:type="dcterms:W3CDTF">1999-10-28T12:43:10Z</dcterms:created>
  <dcterms:modified xsi:type="dcterms:W3CDTF">2006-03-08T16:04:06Z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